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CITAÇÃO 2021\2023\EDITAIS - 2023\PREGÃO PRESENCIAL - 2023\"/>
    </mc:Choice>
  </mc:AlternateContent>
  <bookViews>
    <workbookView xWindow="-108" yWindow="-108" windowWidth="23256" windowHeight="12240" tabRatio="955"/>
  </bookViews>
  <sheets>
    <sheet name="CUSTOS POR LINHA" sheetId="7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74" l="1"/>
  <c r="E136" i="74"/>
  <c r="E123" i="74" l="1"/>
  <c r="F121" i="74"/>
  <c r="F120" i="74"/>
  <c r="E126" i="74"/>
  <c r="E125" i="74"/>
  <c r="E124" i="74"/>
  <c r="F124" i="74" s="1"/>
  <c r="F123" i="74"/>
  <c r="E135" i="74" l="1"/>
  <c r="E139" i="74"/>
  <c r="E138" i="74"/>
  <c r="F138" i="74"/>
  <c r="E137" i="74"/>
  <c r="F137" i="74"/>
  <c r="F139" i="74"/>
  <c r="F136" i="74"/>
  <c r="F135" i="74"/>
  <c r="F134" i="74"/>
  <c r="B175" i="74"/>
  <c r="B165" i="74"/>
  <c r="F152" i="74"/>
  <c r="E153" i="74" s="1"/>
  <c r="F153" i="74" s="1"/>
  <c r="F154" i="74" s="1"/>
  <c r="D147" i="74"/>
  <c r="D127" i="74"/>
  <c r="F126" i="74"/>
  <c r="F125" i="74"/>
  <c r="E113" i="74"/>
  <c r="E112" i="74"/>
  <c r="B71" i="74"/>
  <c r="B92" i="74" s="1"/>
  <c r="B93" i="74" s="1"/>
  <c r="B97" i="74" s="1"/>
  <c r="F60" i="74"/>
  <c r="E59" i="74"/>
  <c r="G59" i="74" s="1"/>
  <c r="G60" i="74" s="1"/>
  <c r="B19" i="74"/>
  <c r="B40" i="74" s="1"/>
  <c r="B41" i="74" s="1"/>
  <c r="B45" i="74" s="1"/>
  <c r="F8" i="74"/>
  <c r="E7" i="74"/>
  <c r="G7" i="74" s="1"/>
  <c r="G8" i="74" s="1"/>
  <c r="E127" i="74" l="1"/>
  <c r="F127" i="74" s="1"/>
  <c r="E134" i="74"/>
  <c r="E114" i="74"/>
  <c r="C93" i="74"/>
  <c r="C83" i="74"/>
  <c r="C79" i="74"/>
  <c r="C75" i="74"/>
  <c r="C70" i="74"/>
  <c r="C66" i="74"/>
  <c r="C86" i="74"/>
  <c r="C80" i="74"/>
  <c r="C76" i="74"/>
  <c r="C67" i="74"/>
  <c r="C97" i="74"/>
  <c r="C92" i="74"/>
  <c r="C87" i="74"/>
  <c r="C81" i="74"/>
  <c r="C77" i="74"/>
  <c r="C71" i="74"/>
  <c r="C68" i="74"/>
  <c r="C100" i="74"/>
  <c r="C88" i="74"/>
  <c r="C82" i="74"/>
  <c r="C78" i="74"/>
  <c r="C74" i="74"/>
  <c r="C69" i="74"/>
  <c r="C65" i="74"/>
  <c r="C34" i="74"/>
  <c r="C28" i="74"/>
  <c r="C24" i="74"/>
  <c r="C15" i="74"/>
  <c r="C45" i="74"/>
  <c r="C40" i="74"/>
  <c r="C35" i="74"/>
  <c r="C29" i="74"/>
  <c r="C25" i="74"/>
  <c r="C19" i="74"/>
  <c r="C16" i="74"/>
  <c r="C48" i="74"/>
  <c r="C36" i="74"/>
  <c r="C30" i="74"/>
  <c r="C26" i="74"/>
  <c r="C22" i="74"/>
  <c r="C17" i="74"/>
  <c r="C13" i="74"/>
  <c r="C41" i="74"/>
  <c r="C31" i="74"/>
  <c r="C27" i="74"/>
  <c r="C23" i="74"/>
  <c r="C18" i="74"/>
  <c r="C14" i="74"/>
  <c r="D136" i="74"/>
  <c r="F114" i="74" l="1"/>
  <c r="E115" i="74" s="1"/>
  <c r="F115" i="74" s="1"/>
  <c r="E129" i="74" s="1"/>
  <c r="D137" i="74"/>
  <c r="C49" i="74"/>
  <c r="C37" i="74"/>
  <c r="C101" i="74"/>
  <c r="C103" i="74" s="1"/>
  <c r="E105" i="74" s="1"/>
  <c r="F105" i="74" s="1"/>
  <c r="C89" i="74"/>
  <c r="C51" i="74" l="1"/>
  <c r="E53" i="74" s="1"/>
  <c r="F53" i="74" s="1"/>
  <c r="B178" i="74" s="1"/>
  <c r="D138" i="74"/>
  <c r="D139" i="74" l="1"/>
  <c r="E140" i="74" l="1"/>
  <c r="E146" i="74"/>
  <c r="F146" i="74" s="1"/>
  <c r="E147" i="74" s="1"/>
  <c r="F147" i="74" s="1"/>
  <c r="E156" i="74" l="1"/>
  <c r="C158" i="74" s="1"/>
  <c r="B179" i="74" l="1"/>
  <c r="C164" i="74"/>
  <c r="C163" i="74" l="1"/>
  <c r="C165" i="74" s="1"/>
  <c r="B181" i="74" l="1"/>
  <c r="C169" i="74"/>
  <c r="C174" i="74" s="1"/>
  <c r="C175" i="74" s="1"/>
  <c r="B180" i="74" s="1"/>
  <c r="B182" i="74" l="1"/>
  <c r="A185" i="74" s="1"/>
</calcChain>
</file>

<file path=xl/sharedStrings.xml><?xml version="1.0" encoding="utf-8"?>
<sst xmlns="http://schemas.openxmlformats.org/spreadsheetml/2006/main" count="260" uniqueCount="140">
  <si>
    <t>REMUNERAÇÃO</t>
  </si>
  <si>
    <t>%</t>
  </si>
  <si>
    <t>VALOR</t>
  </si>
  <si>
    <t>TOTAL DA REMUNERAÇÃO</t>
  </si>
  <si>
    <t>Grupo A</t>
  </si>
  <si>
    <t>OBSERVAÇÕES FUNDAMENTO LEGAL /MEMÓRIA DE CÁLCULO</t>
  </si>
  <si>
    <t>INSS</t>
  </si>
  <si>
    <t xml:space="preserve">Fundamento Legal: art. 22,  inciso I, da Lei 8.212/91. </t>
  </si>
  <si>
    <t>Seguro Acidente de Trabalho</t>
  </si>
  <si>
    <t>Fundamento Legal: Art. 22, inciso II,  da Lei 8.212/91 e Decreto nº 6.042/07 anexo V</t>
  </si>
  <si>
    <t>FGTS</t>
  </si>
  <si>
    <t>Fundamento Legal: Art. 15 da Lei. 8036/90 e art 7º, inciso III, da CF/88.</t>
  </si>
  <si>
    <t>TOTAL DO GRUPO A</t>
  </si>
  <si>
    <t>Grupo B</t>
  </si>
  <si>
    <t>Férias</t>
  </si>
  <si>
    <t xml:space="preserve">A Constituição Federal no Art. 7º inciso XVII, dispõe que é direito do trabalhador o "gozo de férias anuais remuneradas com, pelo menos, um terço a mais do que o salário normal". </t>
  </si>
  <si>
    <t>13º Salário</t>
  </si>
  <si>
    <t>A constituição Federal no Art.  7º inciso XIII, prevê o décimo terceiro salário com base na remuneração integral</t>
  </si>
  <si>
    <t>Aviso Prévio Trabalhado</t>
  </si>
  <si>
    <t xml:space="preserve">O art. 487 da CLT e o art. 7º, inciso XXI, da Constituição Federal de 1988, prevêem o aviso prévio de, no mínimo 30 dias. O aviso permite ao empregado ausentar-se duas horas diárias durante o mês, ou sete dias consecutivos, de acordo com o art. 488, parágrafo único. </t>
  </si>
  <si>
    <t>Auxilio Doença</t>
  </si>
  <si>
    <t>Este benefício está previsto no art.476 da CLT e de acordo com estudos da FGV, em média, são 5 (cinco) as faltas justificadas por ano</t>
  </si>
  <si>
    <t>Faltas Legais</t>
  </si>
  <si>
    <t xml:space="preserve">O art. 473 da CLT elenca as motivações de faltas de empregados ao serviço sem que haja prejuízo do salário correspondente. São eles: por morte do cônjuge, ascendente ou descendente 2 dias; registro de nascimento de filho 1 dia; casamento 3 dias; doação de sangue 1 dia; alistamento eleitoral 2 dias; exigência do serviço militar 1 dia. No total, são 10 dias. Pelo estudo da FGV é considerada 1 (uma) falta anual por empregado. </t>
  </si>
  <si>
    <t>Acidente de Trabalho</t>
  </si>
  <si>
    <t xml:space="preserve">Acidente de Trabalho: a empresa assume os 15 (quinze) primeiros dias de afastamento, de acordo com a legislação em vigor. O índice de ocorrência, segundo dados da Fundação Getúlio Vargas, é de 8% em média. </t>
  </si>
  <si>
    <t>Licença Maternidade</t>
  </si>
  <si>
    <t xml:space="preserve">A licença maternidade esta prevista na Constituição, art.7º inciso XVIII, com duração de 120 dias. Considerando estatísticas do IBGE que trazem os seguintes dados: taxa média de fecundidade - homens e mulheres (2%); proporção 60% de mulheres empregadas e que 55% da População Economicamente Ativa (PEA) dessa mão de obra está em idade de procriação.  </t>
  </si>
  <si>
    <t>Licença Paternidade</t>
  </si>
  <si>
    <t>No que diz respeito à licença paternidade, considerando-se que o homem tem direito a 5 (cinco) dias de licença, e que 100% deles estão em idade de procriação, e em média 40% estão empregados.</t>
  </si>
  <si>
    <t>TOTAL DO GRUPO B</t>
  </si>
  <si>
    <t>Somatório de todos os Encargos Sociais do Grupo B</t>
  </si>
  <si>
    <t>Grupo C</t>
  </si>
  <si>
    <t>Demissão sem Justa Causa (Ind Compensatória)</t>
  </si>
  <si>
    <t>Fundamento Legal: art. 487 da CLT e art. 10 das disposições constitucionais transitórias (ADCT) da CF/88</t>
  </si>
  <si>
    <t>Indenização Adicional</t>
  </si>
  <si>
    <t xml:space="preserve">Fundamento Legal: art. 18, § 1º, da Lei 8.036/90. </t>
  </si>
  <si>
    <t>Aviso Prévio Indenizado</t>
  </si>
  <si>
    <t>Fundamento Legal: art. 487 da CLT e inciso XXI do art. 7º da CF/88.</t>
  </si>
  <si>
    <t>TOTAL DO GRUPO C</t>
  </si>
  <si>
    <t>Somatório de todos os Encargos Sociais do Grupo C</t>
  </si>
  <si>
    <t>Grupo D</t>
  </si>
  <si>
    <t xml:space="preserve">Incidência dos encargos do Grupo A X os itens do Grupo B               </t>
  </si>
  <si>
    <t>Somatório % do Grupo A X Somatório do % do Grupo B</t>
  </si>
  <si>
    <t>TOTAL DO GRUPO D</t>
  </si>
  <si>
    <t xml:space="preserve">VALOR TOTAL DA MÃO DE OBRA </t>
  </si>
  <si>
    <t>Total das Despesas Administrativas</t>
  </si>
  <si>
    <t xml:space="preserve">Indicar qual a base de cálculo incidente em cada tributo. </t>
  </si>
  <si>
    <t>CUSTO TOTAL</t>
  </si>
  <si>
    <t>VALOR UNIT MENSAL</t>
  </si>
  <si>
    <t>VALOR TOTAL MENSAL</t>
  </si>
  <si>
    <t>1- MÃO DE OBRA</t>
  </si>
  <si>
    <t>TOTAL TAXAS DE ADMINISTRAÇÃO</t>
  </si>
  <si>
    <t>TRIBUTOS</t>
  </si>
  <si>
    <t>4. TRIBUTOS</t>
  </si>
  <si>
    <t>Total dos Tributos:</t>
  </si>
  <si>
    <t>CUSTO TOTAL MENSAL</t>
  </si>
  <si>
    <t>SOMATÓRIO ITEM 2 - GRUPOS A/B/C e D</t>
  </si>
  <si>
    <t>% SOBRE ITEM 1 E 2</t>
  </si>
  <si>
    <t>BASE CÁLCULO-TOTAL ITEM 1-MÃO DE OBRA</t>
  </si>
  <si>
    <t>QUANTIDADE /MÊS</t>
  </si>
  <si>
    <t>SOMATÓRIO E % DOS GRUPOS "A", "B", "C" E "D"</t>
  </si>
  <si>
    <t>Vale Refeição</t>
  </si>
  <si>
    <t>FGTS/ Provisão de Multa para rescisão</t>
  </si>
  <si>
    <t>UNIFORME</t>
  </si>
  <si>
    <t>EPI'S</t>
  </si>
  <si>
    <t xml:space="preserve"> </t>
  </si>
  <si>
    <t>LUCRATIVIDADE</t>
  </si>
  <si>
    <t>Despesas Administrativas</t>
  </si>
  <si>
    <t>SOMATORIO BASE ITEM 1 E 2</t>
  </si>
  <si>
    <t>3- TAXA DE ADMINISTRAÇÃO E LUCRATIVIDADE</t>
  </si>
  <si>
    <t>Camisas, calças, bermudas, bones, tênis, coletes refletivos, luvas de proteção, capa de chuva</t>
  </si>
  <si>
    <t>Convenção coletiva 2014/2015</t>
  </si>
  <si>
    <t>DESCRITIVO</t>
  </si>
  <si>
    <t>UNIDADES</t>
  </si>
  <si>
    <t>PREÇO UNITÁRIO</t>
  </si>
  <si>
    <t>VALOR TOTAL</t>
  </si>
  <si>
    <t>Unidade</t>
  </si>
  <si>
    <t>QUANTIDADE</t>
  </si>
  <si>
    <t>Depreciação mensal</t>
  </si>
  <si>
    <t>3. VEICULOS E EQUIPAMENTOS</t>
  </si>
  <si>
    <t xml:space="preserve">Unidade </t>
  </si>
  <si>
    <t>3.2. CONSUMOS</t>
  </si>
  <si>
    <t>Insumos</t>
  </si>
  <si>
    <t xml:space="preserve">Preço Unitário (R$) </t>
  </si>
  <si>
    <t>Índice Consumo l/Km</t>
  </si>
  <si>
    <t>Total Orçado - (R$)/Mês</t>
  </si>
  <si>
    <t>Indices por linha
Consumo</t>
  </si>
  <si>
    <t>Fluído Freio consumo 10.500km</t>
  </si>
  <si>
    <t>Graxa consumo de 1.000km</t>
  </si>
  <si>
    <t>Filtro de óleo consumo de 5.000km</t>
  </si>
  <si>
    <t>Óleo Hidráulico consumo l/30.000km</t>
  </si>
  <si>
    <t>Óleo Carter consumo por l/5.000km</t>
  </si>
  <si>
    <t>3.3. MANUTENÇÃO</t>
  </si>
  <si>
    <t>Custo estimado manutenção mês</t>
  </si>
  <si>
    <t>Custo jogo completo / km rodado</t>
  </si>
  <si>
    <t>km/jogo</t>
  </si>
  <si>
    <t>3.4. PNEUS</t>
  </si>
  <si>
    <t>SOMATÓRIO DOS ITENS 1, 2 E 3</t>
  </si>
  <si>
    <t>SOMÁTORIO PARA TRIBUTAÇÃO</t>
  </si>
  <si>
    <t>Subtotal Item1- Mão de Obra</t>
  </si>
  <si>
    <t>Subtotal Item 3 - Veículo</t>
  </si>
  <si>
    <t>Seguro Obrigatório</t>
  </si>
  <si>
    <t>Combustível consumo por l/km</t>
  </si>
  <si>
    <t>Km Diário</t>
  </si>
  <si>
    <t>Custo jogo de Pneus</t>
  </si>
  <si>
    <t>Custo Total kilometro rodado</t>
  </si>
  <si>
    <t>Dias Letivos</t>
  </si>
  <si>
    <t xml:space="preserve">Total estimado </t>
  </si>
  <si>
    <t>Kilometragem Diária</t>
  </si>
  <si>
    <t>DEPRECIAÇÃO, CUSTO AQUISIÇÃO, IMPOSTOS VEICULO POR KM</t>
  </si>
  <si>
    <t>ENCARGOS TRABALHISTAS POR KM RODADO</t>
  </si>
  <si>
    <t>SOMATORIO CONSUMO, MANUTENÇÃO E PNEUS POR KM</t>
  </si>
  <si>
    <t>Motorista categoria "D"</t>
  </si>
  <si>
    <t>Custo aquisição de chassi - ÔNIBUS</t>
  </si>
  <si>
    <t>IPVA - ÔNIBUS</t>
  </si>
  <si>
    <t>Liceciamento</t>
  </si>
  <si>
    <t>km diaria estimada Ônibus</t>
  </si>
  <si>
    <t>3.1. IMPOSTOS,  SEGURO VEICULAR TAXAS DE INSPEÇÃO</t>
  </si>
  <si>
    <t>Aferiçao de tacografo</t>
  </si>
  <si>
    <t>Inspeção escolar (DETRAN)</t>
  </si>
  <si>
    <t>Imposto, seguros, inspeçoes</t>
  </si>
  <si>
    <t>Sub total lucro / adm</t>
  </si>
  <si>
    <t>IMPOSTO</t>
  </si>
  <si>
    <t>Subtotal Item 4 -IMPOSTOS</t>
  </si>
  <si>
    <t>VALOR  QUILÔMETRO</t>
  </si>
  <si>
    <t>Inspeção escolar (INMETRO)</t>
  </si>
  <si>
    <t>Seguro contra terceiros (RCO)</t>
  </si>
  <si>
    <t>Valor a Ser Depreciado Anual</t>
  </si>
  <si>
    <t xml:space="preserve">Valor Residual do Veiculo </t>
  </si>
  <si>
    <t>Valor Residual Depreciação</t>
  </si>
  <si>
    <t>Depreciação dos veículos (12 meses) ( Dep.Acelerada/Uso Severo)</t>
  </si>
  <si>
    <t>Custo estimado de manutenção KM/Consumo Combustivel</t>
  </si>
  <si>
    <t>CUSTO DIARIO</t>
  </si>
  <si>
    <t>1.1- ENCARGOS SOCIAIS</t>
  </si>
  <si>
    <t>2- MÃO DE OBRA</t>
  </si>
  <si>
    <t>2.1- ENCARGOS SOCIAIS</t>
  </si>
  <si>
    <t>MONITOR TRANSPORTE ESCOLAR</t>
  </si>
  <si>
    <t>PLANILHA DE CUSTOS PARA TRANSPORTE ESCOLAR</t>
  </si>
  <si>
    <t>(TODOS OS VALORES E QUANTIDADES ABAIXO ELENCADOS SÃO "EXEMPLOS" E DEVEM SER PREENCHIDOS PELA PROPONENTE)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</si>
</sst>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 &quot;#,##0.00"/>
    <numFmt numFmtId="166" formatCode="_(* #,##0.0_);_(* \(#,##0.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8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165" fontId="4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3" fillId="0" borderId="9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44" fontId="3" fillId="0" borderId="17" xfId="2" applyFont="1" applyFill="1" applyBorder="1" applyAlignment="1">
      <alignment horizontal="center" vertical="top" wrapText="1"/>
    </xf>
    <xf numFmtId="44" fontId="3" fillId="0" borderId="2" xfId="2" applyFont="1" applyFill="1" applyBorder="1" applyAlignment="1">
      <alignment vertical="top" wrapText="1"/>
    </xf>
    <xf numFmtId="44" fontId="3" fillId="4" borderId="17" xfId="0" applyNumberFormat="1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44" fontId="5" fillId="5" borderId="1" xfId="2" applyFont="1" applyFill="1" applyBorder="1" applyAlignment="1">
      <alignment vertical="top" wrapText="1"/>
    </xf>
    <xf numFmtId="44" fontId="5" fillId="5" borderId="21" xfId="2" applyFont="1" applyFill="1" applyBorder="1" applyAlignment="1">
      <alignment vertical="top" wrapText="1"/>
    </xf>
    <xf numFmtId="9" fontId="5" fillId="5" borderId="1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9" fontId="5" fillId="5" borderId="9" xfId="0" applyNumberFormat="1" applyFont="1" applyFill="1" applyBorder="1" applyAlignment="1">
      <alignment horizontal="center" vertical="center" wrapText="1"/>
    </xf>
    <xf numFmtId="44" fontId="5" fillId="5" borderId="9" xfId="2" applyFont="1" applyFill="1" applyBorder="1" applyAlignment="1">
      <alignment vertical="top" wrapText="1"/>
    </xf>
    <xf numFmtId="44" fontId="5" fillId="5" borderId="22" xfId="2" applyFont="1" applyFill="1" applyBorder="1" applyAlignment="1">
      <alignment vertical="top" wrapText="1"/>
    </xf>
    <xf numFmtId="0" fontId="5" fillId="5" borderId="24" xfId="0" applyFont="1" applyFill="1" applyBorder="1" applyAlignment="1">
      <alignment horizontal="center" vertical="center" wrapText="1"/>
    </xf>
    <xf numFmtId="44" fontId="5" fillId="5" borderId="24" xfId="0" applyNumberFormat="1" applyFont="1" applyFill="1" applyBorder="1" applyAlignment="1">
      <alignment vertical="top" wrapText="1"/>
    </xf>
    <xf numFmtId="44" fontId="6" fillId="5" borderId="25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5" borderId="1" xfId="2" applyFont="1" applyFill="1" applyBorder="1" applyAlignment="1">
      <alignment vertical="top" wrapText="1"/>
    </xf>
    <xf numFmtId="44" fontId="4" fillId="0" borderId="1" xfId="2" applyFont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44" fontId="4" fillId="5" borderId="9" xfId="2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left" vertical="top" wrapText="1"/>
    </xf>
    <xf numFmtId="44" fontId="4" fillId="0" borderId="9" xfId="2" applyFont="1" applyBorder="1" applyAlignment="1">
      <alignment vertical="top" wrapText="1"/>
    </xf>
    <xf numFmtId="44" fontId="4" fillId="0" borderId="2" xfId="0" applyNumberFormat="1" applyFont="1" applyBorder="1" applyAlignment="1">
      <alignment vertical="top" wrapText="1"/>
    </xf>
    <xf numFmtId="44" fontId="3" fillId="0" borderId="17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justify"/>
    </xf>
    <xf numFmtId="44" fontId="4" fillId="5" borderId="1" xfId="2" applyFont="1" applyFill="1" applyBorder="1" applyAlignment="1">
      <alignment horizontal="center" vertical="justify"/>
    </xf>
    <xf numFmtId="3" fontId="4" fillId="0" borderId="1" xfId="0" applyNumberFormat="1" applyFont="1" applyBorder="1" applyAlignment="1">
      <alignment horizontal="right" vertical="justify"/>
    </xf>
    <xf numFmtId="44" fontId="4" fillId="0" borderId="1" xfId="2" applyFont="1" applyBorder="1" applyAlignment="1">
      <alignment horizontal="center" vertical="justify"/>
    </xf>
    <xf numFmtId="0" fontId="4" fillId="0" borderId="1" xfId="0" applyNumberFormat="1" applyFont="1" applyFill="1" applyBorder="1" applyAlignment="1">
      <alignment horizontal="center" vertical="justify"/>
    </xf>
    <xf numFmtId="0" fontId="4" fillId="0" borderId="19" xfId="0" applyFont="1" applyBorder="1"/>
    <xf numFmtId="44" fontId="4" fillId="0" borderId="1" xfId="2" applyFont="1" applyFill="1" applyBorder="1"/>
    <xf numFmtId="3" fontId="4" fillId="0" borderId="1" xfId="0" applyNumberFormat="1" applyFont="1" applyBorder="1"/>
    <xf numFmtId="0" fontId="4" fillId="0" borderId="20" xfId="0" applyFont="1" applyBorder="1"/>
    <xf numFmtId="44" fontId="4" fillId="0" borderId="9" xfId="2" applyFont="1" applyFill="1" applyBorder="1"/>
    <xf numFmtId="3" fontId="4" fillId="0" borderId="9" xfId="0" applyNumberFormat="1" applyFont="1" applyBorder="1"/>
    <xf numFmtId="44" fontId="4" fillId="0" borderId="9" xfId="2" applyFont="1" applyBorder="1" applyAlignment="1">
      <alignment horizontal="center" vertical="justify"/>
    </xf>
    <xf numFmtId="0" fontId="4" fillId="0" borderId="9" xfId="0" applyNumberFormat="1" applyFont="1" applyFill="1" applyBorder="1" applyAlignment="1">
      <alignment horizontal="center" vertical="justify"/>
    </xf>
    <xf numFmtId="10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4" fontId="4" fillId="5" borderId="2" xfId="0" applyNumberFormat="1" applyFont="1" applyFill="1" applyBorder="1" applyAlignment="1">
      <alignment vertical="top" wrapText="1"/>
    </xf>
    <xf numFmtId="44" fontId="3" fillId="5" borderId="17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44" fontId="3" fillId="0" borderId="17" xfId="0" applyNumberFormat="1" applyFont="1" applyFill="1" applyBorder="1" applyAlignment="1">
      <alignment vertical="top" wrapText="1"/>
    </xf>
    <xf numFmtId="9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9" fontId="3" fillId="3" borderId="1" xfId="0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right" vertical="top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vertical="top" wrapText="1"/>
    </xf>
    <xf numFmtId="164" fontId="0" fillId="0" borderId="0" xfId="1" applyFont="1"/>
    <xf numFmtId="166" fontId="3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justify" vertical="top" wrapText="1"/>
    </xf>
    <xf numFmtId="167" fontId="3" fillId="5" borderId="1" xfId="1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justify"/>
    </xf>
    <xf numFmtId="44" fontId="4" fillId="0" borderId="9" xfId="0" applyNumberFormat="1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center" vertical="center" wrapText="1"/>
    </xf>
    <xf numFmtId="44" fontId="3" fillId="6" borderId="17" xfId="0" applyNumberFormat="1" applyFont="1" applyFill="1" applyBorder="1" applyAlignment="1">
      <alignment horizontal="center" vertical="center" wrapText="1"/>
    </xf>
    <xf numFmtId="44" fontId="3" fillId="4" borderId="2" xfId="2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165" fontId="3" fillId="8" borderId="1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5" fontId="4" fillId="5" borderId="2" xfId="1" applyNumberFormat="1" applyFont="1" applyFill="1" applyBorder="1" applyAlignment="1">
      <alignment vertical="top" wrapText="1"/>
    </xf>
    <xf numFmtId="165" fontId="4" fillId="5" borderId="4" xfId="1" applyNumberFormat="1" applyFont="1" applyFill="1" applyBorder="1" applyAlignment="1">
      <alignment vertical="top" wrapText="1"/>
    </xf>
    <xf numFmtId="165" fontId="3" fillId="0" borderId="10" xfId="0" applyNumberFormat="1" applyFont="1" applyBorder="1" applyAlignment="1">
      <alignment vertical="top" wrapText="1"/>
    </xf>
    <xf numFmtId="165" fontId="3" fillId="0" borderId="5" xfId="0" applyNumberFormat="1" applyFont="1" applyBorder="1" applyAlignment="1">
      <alignment vertical="top" wrapText="1"/>
    </xf>
    <xf numFmtId="165" fontId="3" fillId="0" borderId="11" xfId="0" applyNumberFormat="1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44" fontId="4" fillId="5" borderId="1" xfId="2" applyFont="1" applyFill="1" applyBorder="1" applyAlignment="1">
      <alignment horizontal="center" vertical="top" wrapText="1"/>
    </xf>
    <xf numFmtId="44" fontId="4" fillId="5" borderId="1" xfId="2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11" borderId="0" xfId="0" applyFont="1" applyFill="1" applyAlignment="1">
      <alignment horizontal="center" vertical="center" wrapText="1"/>
    </xf>
    <xf numFmtId="0" fontId="3" fillId="11" borderId="6" xfId="0" applyFont="1" applyFill="1" applyBorder="1" applyAlignment="1">
      <alignment horizontal="left" vertical="top" wrapText="1"/>
    </xf>
    <xf numFmtId="0" fontId="3" fillId="11" borderId="8" xfId="0" applyFont="1" applyFill="1" applyBorder="1" applyAlignment="1">
      <alignment horizontal="left" vertical="top" wrapText="1"/>
    </xf>
    <xf numFmtId="44" fontId="3" fillId="11" borderId="6" xfId="2" applyFont="1" applyFill="1" applyBorder="1" applyAlignment="1">
      <alignment horizontal="center" vertical="center" wrapText="1"/>
    </xf>
    <xf numFmtId="44" fontId="3" fillId="11" borderId="8" xfId="2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10" borderId="6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left" vertical="top" wrapText="1"/>
    </xf>
    <xf numFmtId="44" fontId="3" fillId="10" borderId="6" xfId="0" applyNumberFormat="1" applyFont="1" applyFill="1" applyBorder="1" applyAlignment="1">
      <alignment horizontal="center" vertical="top" wrapText="1"/>
    </xf>
    <xf numFmtId="44" fontId="3" fillId="10" borderId="8" xfId="0" applyNumberFormat="1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7" borderId="6" xfId="0" applyNumberFormat="1" applyFont="1" applyFill="1" applyBorder="1" applyAlignment="1">
      <alignment horizontal="center" vertical="top" wrapText="1"/>
    </xf>
    <xf numFmtId="44" fontId="3" fillId="7" borderId="8" xfId="0" applyNumberFormat="1" applyFont="1" applyFill="1" applyBorder="1" applyAlignment="1">
      <alignment horizontal="center" vertical="top" wrapText="1"/>
    </xf>
    <xf numFmtId="0" fontId="3" fillId="1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44" fontId="3" fillId="0" borderId="6" xfId="2" applyFont="1" applyBorder="1" applyAlignment="1">
      <alignment horizontal="center"/>
    </xf>
    <xf numFmtId="44" fontId="3" fillId="0" borderId="8" xfId="2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9" borderId="0" xfId="0" applyFont="1" applyFill="1" applyAlignment="1">
      <alignment horizontal="center" vertical="top" wrapText="1"/>
    </xf>
    <xf numFmtId="165" fontId="4" fillId="5" borderId="2" xfId="1" applyNumberFormat="1" applyFont="1" applyFill="1" applyBorder="1" applyAlignment="1">
      <alignment horizontal="center" vertical="top" wrapText="1"/>
    </xf>
    <xf numFmtId="165" fontId="4" fillId="5" borderId="4" xfId="1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7" borderId="0" xfId="0" applyFont="1" applyFill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5" borderId="23" xfId="0" applyFont="1" applyFill="1" applyBorder="1" applyAlignment="1">
      <alignment horizontal="left" vertical="top" wrapText="1"/>
    </xf>
    <xf numFmtId="0" fontId="6" fillId="5" borderId="24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5" fillId="5" borderId="19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29" xfId="0" applyFont="1" applyFill="1" applyBorder="1" applyAlignment="1">
      <alignment horizontal="left" vertical="top" wrapText="1"/>
    </xf>
    <xf numFmtId="0" fontId="5" fillId="5" borderId="3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topLeftCell="A160" workbookViewId="0">
      <selection activeCell="F53" sqref="F53"/>
    </sheetView>
  </sheetViews>
  <sheetFormatPr defaultRowHeight="13.2" x14ac:dyDescent="0.25"/>
  <cols>
    <col min="1" max="1" width="31" customWidth="1"/>
    <col min="2" max="2" width="14.88671875" customWidth="1"/>
    <col min="3" max="3" width="15.33203125" customWidth="1"/>
    <col min="4" max="4" width="16.109375" customWidth="1"/>
    <col min="5" max="5" width="15.5546875" customWidth="1"/>
    <col min="6" max="6" width="15.33203125" customWidth="1"/>
    <col min="7" max="7" width="20" customWidth="1"/>
  </cols>
  <sheetData>
    <row r="1" spans="1:9" ht="13.8" thickBot="1" x14ac:dyDescent="0.3">
      <c r="A1" s="192" t="s">
        <v>138</v>
      </c>
      <c r="B1" s="193"/>
      <c r="C1" s="193"/>
      <c r="D1" s="193"/>
      <c r="E1" s="193"/>
      <c r="F1" s="193"/>
      <c r="G1" s="194"/>
    </row>
    <row r="2" spans="1:9" ht="27" customHeight="1" x14ac:dyDescent="0.25">
      <c r="A2" s="206" t="s">
        <v>139</v>
      </c>
      <c r="B2" s="206"/>
      <c r="C2" s="206"/>
      <c r="D2" s="206"/>
      <c r="E2" s="206"/>
      <c r="F2" s="206"/>
      <c r="G2" s="206"/>
    </row>
    <row r="3" spans="1:9" x14ac:dyDescent="0.25">
      <c r="A3" s="195" t="s">
        <v>51</v>
      </c>
      <c r="B3" s="195"/>
      <c r="C3" s="195"/>
      <c r="D3" s="195"/>
      <c r="E3" s="195"/>
      <c r="F3" s="195"/>
      <c r="G3" s="195"/>
    </row>
    <row r="4" spans="1:9" x14ac:dyDescent="0.25">
      <c r="A4" s="1"/>
      <c r="B4" s="1"/>
      <c r="C4" s="2"/>
      <c r="D4" s="1"/>
      <c r="E4" s="1"/>
      <c r="F4" s="1"/>
      <c r="G4" s="1"/>
    </row>
    <row r="5" spans="1:9" ht="24" x14ac:dyDescent="0.25">
      <c r="A5" s="81" t="s">
        <v>0</v>
      </c>
      <c r="B5" s="139" t="s">
        <v>49</v>
      </c>
      <c r="C5" s="140"/>
      <c r="D5" s="81" t="s">
        <v>109</v>
      </c>
      <c r="E5" s="81" t="s">
        <v>50</v>
      </c>
      <c r="F5" s="81" t="s">
        <v>60</v>
      </c>
      <c r="G5" s="81" t="s">
        <v>50</v>
      </c>
    </row>
    <row r="6" spans="1:9" x14ac:dyDescent="0.25">
      <c r="A6" s="207"/>
      <c r="B6" s="189"/>
      <c r="C6" s="189"/>
      <c r="D6" s="189"/>
      <c r="E6" s="189"/>
      <c r="F6" s="189"/>
      <c r="G6" s="208"/>
    </row>
    <row r="7" spans="1:9" x14ac:dyDescent="0.25">
      <c r="A7" s="82" t="s">
        <v>113</v>
      </c>
      <c r="B7" s="196">
        <v>2500</v>
      </c>
      <c r="C7" s="197"/>
      <c r="D7" s="91">
        <v>100</v>
      </c>
      <c r="E7" s="3">
        <f>B7+C7</f>
        <v>2500</v>
      </c>
      <c r="F7" s="5">
        <v>1</v>
      </c>
      <c r="G7" s="3">
        <f>E7*F7</f>
        <v>2500</v>
      </c>
    </row>
    <row r="8" spans="1:9" x14ac:dyDescent="0.25">
      <c r="A8" s="139" t="s">
        <v>3</v>
      </c>
      <c r="B8" s="205"/>
      <c r="C8" s="205"/>
      <c r="D8" s="205"/>
      <c r="E8" s="140"/>
      <c r="F8" s="81">
        <f>SUM(F6:F7)</f>
        <v>1</v>
      </c>
      <c r="G8" s="6">
        <f>SUM(G6:G7)</f>
        <v>2500</v>
      </c>
      <c r="I8" s="79"/>
    </row>
    <row r="9" spans="1:9" x14ac:dyDescent="0.25">
      <c r="A9" s="209" t="s">
        <v>66</v>
      </c>
      <c r="B9" s="209"/>
      <c r="C9" s="209"/>
      <c r="D9" s="209"/>
      <c r="E9" s="209"/>
      <c r="F9" s="209"/>
      <c r="G9" s="209"/>
    </row>
    <row r="10" spans="1:9" x14ac:dyDescent="0.25">
      <c r="A10" s="171" t="s">
        <v>134</v>
      </c>
      <c r="B10" s="171"/>
      <c r="C10" s="171"/>
      <c r="D10" s="171"/>
      <c r="E10" s="171"/>
      <c r="F10" s="171"/>
      <c r="G10" s="171"/>
      <c r="I10" s="79"/>
    </row>
    <row r="11" spans="1:9" x14ac:dyDescent="0.25">
      <c r="A11" s="210"/>
      <c r="B11" s="210"/>
      <c r="C11" s="210"/>
      <c r="D11" s="210"/>
      <c r="E11" s="210"/>
      <c r="F11" s="210"/>
      <c r="G11" s="210"/>
    </row>
    <row r="12" spans="1:9" x14ac:dyDescent="0.25">
      <c r="A12" s="81" t="s">
        <v>4</v>
      </c>
      <c r="B12" s="81" t="s">
        <v>1</v>
      </c>
      <c r="C12" s="88" t="s">
        <v>2</v>
      </c>
      <c r="D12" s="135" t="s">
        <v>5</v>
      </c>
      <c r="E12" s="135"/>
      <c r="F12" s="135"/>
      <c r="G12" s="135"/>
    </row>
    <row r="13" spans="1:9" x14ac:dyDescent="0.25">
      <c r="A13" s="5" t="s">
        <v>6</v>
      </c>
      <c r="B13" s="5">
        <v>9</v>
      </c>
      <c r="C13" s="10">
        <f>$G8*B13/100</f>
        <v>225</v>
      </c>
      <c r="D13" s="190" t="s">
        <v>7</v>
      </c>
      <c r="E13" s="190"/>
      <c r="F13" s="190"/>
      <c r="G13" s="190"/>
    </row>
    <row r="14" spans="1:9" x14ac:dyDescent="0.25">
      <c r="A14" s="5" t="s">
        <v>8</v>
      </c>
      <c r="B14" s="5">
        <v>0</v>
      </c>
      <c r="C14" s="10">
        <f>G8*B14/100</f>
        <v>0</v>
      </c>
      <c r="D14" s="190" t="s">
        <v>9</v>
      </c>
      <c r="E14" s="190"/>
      <c r="F14" s="190"/>
      <c r="G14" s="190"/>
    </row>
    <row r="15" spans="1:9" x14ac:dyDescent="0.25">
      <c r="A15" s="5" t="s">
        <v>10</v>
      </c>
      <c r="B15" s="5">
        <v>8</v>
      </c>
      <c r="C15" s="10">
        <f>G8*B15/100</f>
        <v>200</v>
      </c>
      <c r="D15" s="190" t="s">
        <v>11</v>
      </c>
      <c r="E15" s="190"/>
      <c r="F15" s="190"/>
      <c r="G15" s="190"/>
    </row>
    <row r="16" spans="1:9" x14ac:dyDescent="0.25">
      <c r="A16" s="5" t="s">
        <v>63</v>
      </c>
      <c r="B16" s="5">
        <v>4</v>
      </c>
      <c r="C16" s="10">
        <f>G8*B16/100</f>
        <v>100</v>
      </c>
      <c r="D16" s="191"/>
      <c r="E16" s="190"/>
      <c r="F16" s="190"/>
      <c r="G16" s="190"/>
    </row>
    <row r="17" spans="1:7" x14ac:dyDescent="0.25">
      <c r="A17" s="5" t="s">
        <v>64</v>
      </c>
      <c r="B17" s="5">
        <v>4</v>
      </c>
      <c r="C17" s="10">
        <f>G8*B17/100</f>
        <v>100</v>
      </c>
      <c r="D17" s="198" t="s">
        <v>71</v>
      </c>
      <c r="E17" s="199"/>
      <c r="F17" s="199"/>
      <c r="G17" s="200"/>
    </row>
    <row r="18" spans="1:7" x14ac:dyDescent="0.25">
      <c r="A18" s="5" t="s">
        <v>65</v>
      </c>
      <c r="B18" s="5">
        <v>1</v>
      </c>
      <c r="C18" s="10">
        <f>G8*B18/100</f>
        <v>25</v>
      </c>
      <c r="D18" s="201"/>
      <c r="E18" s="202"/>
      <c r="F18" s="202"/>
      <c r="G18" s="203"/>
    </row>
    <row r="19" spans="1:7" x14ac:dyDescent="0.25">
      <c r="A19" s="87" t="s">
        <v>12</v>
      </c>
      <c r="B19" s="87">
        <f>SUM(B13:B18)</f>
        <v>26</v>
      </c>
      <c r="C19" s="11">
        <f>G8*B19/100</f>
        <v>650</v>
      </c>
      <c r="D19" s="204"/>
      <c r="E19" s="204"/>
      <c r="F19" s="204"/>
      <c r="G19" s="204"/>
    </row>
    <row r="20" spans="1:7" x14ac:dyDescent="0.25">
      <c r="A20" s="205"/>
      <c r="B20" s="205"/>
      <c r="C20" s="205"/>
      <c r="D20" s="205"/>
      <c r="E20" s="205"/>
      <c r="F20" s="205"/>
      <c r="G20" s="205"/>
    </row>
    <row r="21" spans="1:7" x14ac:dyDescent="0.25">
      <c r="A21" s="81" t="s">
        <v>13</v>
      </c>
      <c r="B21" s="81" t="s">
        <v>1</v>
      </c>
      <c r="C21" s="88" t="s">
        <v>2</v>
      </c>
      <c r="D21" s="139" t="s">
        <v>5</v>
      </c>
      <c r="E21" s="205"/>
      <c r="F21" s="205"/>
      <c r="G21" s="140"/>
    </row>
    <row r="22" spans="1:7" x14ac:dyDescent="0.25">
      <c r="A22" s="5" t="s">
        <v>14</v>
      </c>
      <c r="B22" s="5">
        <v>11.11</v>
      </c>
      <c r="C22" s="10">
        <f>G8*B22/100</f>
        <v>277.75</v>
      </c>
      <c r="D22" s="185" t="s">
        <v>15</v>
      </c>
      <c r="E22" s="185"/>
      <c r="F22" s="185"/>
      <c r="G22" s="185"/>
    </row>
    <row r="23" spans="1:7" x14ac:dyDescent="0.25">
      <c r="A23" s="5" t="s">
        <v>16</v>
      </c>
      <c r="B23" s="5">
        <v>8.33</v>
      </c>
      <c r="C23" s="10">
        <f>G8*B23/100</f>
        <v>208.25</v>
      </c>
      <c r="D23" s="185" t="s">
        <v>17</v>
      </c>
      <c r="E23" s="185"/>
      <c r="F23" s="185"/>
      <c r="G23" s="185"/>
    </row>
    <row r="24" spans="1:7" x14ac:dyDescent="0.25">
      <c r="A24" s="5" t="s">
        <v>18</v>
      </c>
      <c r="B24" s="5">
        <v>1.94</v>
      </c>
      <c r="C24" s="10">
        <f>G8*B24/100</f>
        <v>48.5</v>
      </c>
      <c r="D24" s="185" t="s">
        <v>19</v>
      </c>
      <c r="E24" s="185"/>
      <c r="F24" s="185"/>
      <c r="G24" s="185"/>
    </row>
    <row r="25" spans="1:7" x14ac:dyDescent="0.25">
      <c r="A25" s="5" t="s">
        <v>20</v>
      </c>
      <c r="B25" s="5">
        <v>1.39</v>
      </c>
      <c r="C25" s="10">
        <f>G8*B25/100</f>
        <v>34.749999999999993</v>
      </c>
      <c r="D25" s="185" t="s">
        <v>21</v>
      </c>
      <c r="E25" s="185"/>
      <c r="F25" s="185"/>
      <c r="G25" s="185"/>
    </row>
    <row r="26" spans="1:7" x14ac:dyDescent="0.25">
      <c r="A26" s="5" t="s">
        <v>62</v>
      </c>
      <c r="B26" s="5">
        <v>20.93</v>
      </c>
      <c r="C26" s="10">
        <f>G8*B26/100</f>
        <v>523.25</v>
      </c>
      <c r="D26" s="186" t="s">
        <v>72</v>
      </c>
      <c r="E26" s="187"/>
      <c r="F26" s="187"/>
      <c r="G26" s="188"/>
    </row>
    <row r="27" spans="1:7" x14ac:dyDescent="0.25">
      <c r="A27" s="5" t="s">
        <v>22</v>
      </c>
      <c r="B27" s="5">
        <v>0.28000000000000003</v>
      </c>
      <c r="C27" s="10">
        <f>G8*B27/100</f>
        <v>7.0000000000000009</v>
      </c>
      <c r="D27" s="185" t="s">
        <v>23</v>
      </c>
      <c r="E27" s="185"/>
      <c r="F27" s="185"/>
      <c r="G27" s="185"/>
    </row>
    <row r="28" spans="1:7" x14ac:dyDescent="0.25">
      <c r="A28" s="5" t="s">
        <v>24</v>
      </c>
      <c r="B28" s="5">
        <v>0.35</v>
      </c>
      <c r="C28" s="10">
        <f>G8*B28/100</f>
        <v>8.75</v>
      </c>
      <c r="D28" s="185" t="s">
        <v>25</v>
      </c>
      <c r="E28" s="185"/>
      <c r="F28" s="185"/>
      <c r="G28" s="185"/>
    </row>
    <row r="29" spans="1:7" x14ac:dyDescent="0.25">
      <c r="A29" s="5" t="s">
        <v>26</v>
      </c>
      <c r="B29" s="5">
        <v>0.22</v>
      </c>
      <c r="C29" s="10">
        <f>G8*B29/100</f>
        <v>5.5</v>
      </c>
      <c r="D29" s="185" t="s">
        <v>27</v>
      </c>
      <c r="E29" s="185"/>
      <c r="F29" s="185"/>
      <c r="G29" s="185"/>
    </row>
    <row r="30" spans="1:7" x14ac:dyDescent="0.25">
      <c r="A30" s="5" t="s">
        <v>28</v>
      </c>
      <c r="B30" s="5">
        <v>0.01</v>
      </c>
      <c r="C30" s="10">
        <f>G8*B30/100</f>
        <v>0.25</v>
      </c>
      <c r="D30" s="185" t="s">
        <v>29</v>
      </c>
      <c r="E30" s="185"/>
      <c r="F30" s="185"/>
      <c r="G30" s="185"/>
    </row>
    <row r="31" spans="1:7" x14ac:dyDescent="0.25">
      <c r="A31" s="87" t="s">
        <v>30</v>
      </c>
      <c r="B31" s="87">
        <v>47.74</v>
      </c>
      <c r="C31" s="11">
        <f>G8*B31/100</f>
        <v>1193.5</v>
      </c>
      <c r="D31" s="184" t="s">
        <v>31</v>
      </c>
      <c r="E31" s="184"/>
      <c r="F31" s="184"/>
      <c r="G31" s="184"/>
    </row>
    <row r="32" spans="1:7" x14ac:dyDescent="0.25">
      <c r="A32" s="189"/>
      <c r="B32" s="189"/>
      <c r="C32" s="189"/>
      <c r="D32" s="189"/>
      <c r="E32" s="189"/>
      <c r="F32" s="189"/>
      <c r="G32" s="189"/>
    </row>
    <row r="33" spans="1:7" x14ac:dyDescent="0.25">
      <c r="A33" s="81" t="s">
        <v>32</v>
      </c>
      <c r="B33" s="81" t="s">
        <v>1</v>
      </c>
      <c r="C33" s="88" t="s">
        <v>2</v>
      </c>
      <c r="D33" s="135" t="s">
        <v>5</v>
      </c>
      <c r="E33" s="135"/>
      <c r="F33" s="135"/>
      <c r="G33" s="135"/>
    </row>
    <row r="34" spans="1:7" ht="22.8" x14ac:dyDescent="0.25">
      <c r="A34" s="5" t="s">
        <v>33</v>
      </c>
      <c r="B34" s="5">
        <v>4.12</v>
      </c>
      <c r="C34" s="10">
        <f>$G8*B34/100</f>
        <v>103</v>
      </c>
      <c r="D34" s="185" t="s">
        <v>34</v>
      </c>
      <c r="E34" s="185"/>
      <c r="F34" s="185"/>
      <c r="G34" s="185"/>
    </row>
    <row r="35" spans="1:7" x14ac:dyDescent="0.25">
      <c r="A35" s="5" t="s">
        <v>35</v>
      </c>
      <c r="B35" s="5">
        <v>0.08</v>
      </c>
      <c r="C35" s="10">
        <f>G8*B35/100</f>
        <v>2</v>
      </c>
      <c r="D35" s="185" t="s">
        <v>36</v>
      </c>
      <c r="E35" s="185"/>
      <c r="F35" s="185"/>
      <c r="G35" s="185"/>
    </row>
    <row r="36" spans="1:7" x14ac:dyDescent="0.25">
      <c r="A36" s="5" t="s">
        <v>37</v>
      </c>
      <c r="B36" s="5">
        <v>0.66</v>
      </c>
      <c r="C36" s="10">
        <f>G8*B36/100</f>
        <v>16.5</v>
      </c>
      <c r="D36" s="185" t="s">
        <v>38</v>
      </c>
      <c r="E36" s="185"/>
      <c r="F36" s="185"/>
      <c r="G36" s="185"/>
    </row>
    <row r="37" spans="1:7" x14ac:dyDescent="0.25">
      <c r="A37" s="87" t="s">
        <v>39</v>
      </c>
      <c r="B37" s="87">
        <v>4.8600000000000003</v>
      </c>
      <c r="C37" s="11">
        <f>SUM(C34:C36)</f>
        <v>121.5</v>
      </c>
      <c r="D37" s="184" t="s">
        <v>40</v>
      </c>
      <c r="E37" s="184"/>
      <c r="F37" s="184"/>
      <c r="G37" s="184"/>
    </row>
    <row r="38" spans="1:7" x14ac:dyDescent="0.25">
      <c r="A38" s="189"/>
      <c r="B38" s="189"/>
      <c r="C38" s="189"/>
      <c r="D38" s="189"/>
      <c r="E38" s="189"/>
      <c r="F38" s="189"/>
      <c r="G38" s="189"/>
    </row>
    <row r="39" spans="1:7" x14ac:dyDescent="0.25">
      <c r="A39" s="81" t="s">
        <v>41</v>
      </c>
      <c r="B39" s="81" t="s">
        <v>1</v>
      </c>
      <c r="C39" s="88" t="s">
        <v>2</v>
      </c>
      <c r="D39" s="135" t="s">
        <v>5</v>
      </c>
      <c r="E39" s="135"/>
      <c r="F39" s="135"/>
      <c r="G39" s="135"/>
    </row>
    <row r="40" spans="1:7" ht="22.8" x14ac:dyDescent="0.25">
      <c r="A40" s="82" t="s">
        <v>42</v>
      </c>
      <c r="B40" s="5">
        <f>B19+B31</f>
        <v>73.740000000000009</v>
      </c>
      <c r="C40" s="10">
        <f>G8*B40/100</f>
        <v>1843.5000000000002</v>
      </c>
      <c r="D40" s="217" t="s">
        <v>43</v>
      </c>
      <c r="E40" s="218"/>
      <c r="F40" s="218"/>
      <c r="G40" s="219"/>
    </row>
    <row r="41" spans="1:7" x14ac:dyDescent="0.25">
      <c r="A41" s="87" t="s">
        <v>44</v>
      </c>
      <c r="B41" s="87">
        <f>B40</f>
        <v>73.740000000000009</v>
      </c>
      <c r="C41" s="11">
        <f>G8*B41/100</f>
        <v>1843.5000000000002</v>
      </c>
      <c r="D41" s="220"/>
      <c r="E41" s="220"/>
      <c r="F41" s="220"/>
      <c r="G41" s="220"/>
    </row>
    <row r="42" spans="1:7" x14ac:dyDescent="0.25">
      <c r="A42" s="211"/>
      <c r="B42" s="211"/>
      <c r="C42" s="211"/>
      <c r="D42" s="211"/>
      <c r="E42" s="211"/>
      <c r="F42" s="211"/>
      <c r="G42" s="211"/>
    </row>
    <row r="43" spans="1:7" x14ac:dyDescent="0.25">
      <c r="A43" s="212"/>
      <c r="B43" s="212"/>
      <c r="C43" s="212"/>
      <c r="D43" s="212"/>
      <c r="E43" s="212"/>
      <c r="F43" s="212"/>
      <c r="G43" s="212"/>
    </row>
    <row r="44" spans="1:7" ht="24" x14ac:dyDescent="0.25">
      <c r="A44" s="13" t="s">
        <v>57</v>
      </c>
      <c r="B44" s="88" t="s">
        <v>1</v>
      </c>
      <c r="C44" s="88" t="s">
        <v>2</v>
      </c>
      <c r="D44" s="221" t="s">
        <v>5</v>
      </c>
      <c r="E44" s="221"/>
      <c r="F44" s="221"/>
      <c r="G44" s="221"/>
    </row>
    <row r="45" spans="1:7" x14ac:dyDescent="0.25">
      <c r="A45" s="86" t="s">
        <v>45</v>
      </c>
      <c r="B45" s="88">
        <f>B37+B41</f>
        <v>78.600000000000009</v>
      </c>
      <c r="C45" s="11">
        <f>G8*B45/100</f>
        <v>1965.0000000000002</v>
      </c>
      <c r="D45" s="221" t="s">
        <v>61</v>
      </c>
      <c r="E45" s="221"/>
      <c r="F45" s="221"/>
      <c r="G45" s="221"/>
    </row>
    <row r="46" spans="1:7" x14ac:dyDescent="0.25">
      <c r="A46" s="213"/>
      <c r="B46" s="213"/>
      <c r="C46" s="213"/>
      <c r="D46" s="213"/>
      <c r="E46" s="213"/>
      <c r="F46" s="213"/>
      <c r="G46" s="213"/>
    </row>
    <row r="47" spans="1:7" x14ac:dyDescent="0.25">
      <c r="A47" s="148"/>
      <c r="B47" s="148"/>
      <c r="C47" s="148"/>
      <c r="D47" s="148"/>
      <c r="E47" s="148"/>
      <c r="F47" s="148"/>
      <c r="G47" s="148"/>
    </row>
    <row r="48" spans="1:7" ht="24" x14ac:dyDescent="0.25">
      <c r="A48" s="86" t="s">
        <v>59</v>
      </c>
      <c r="B48" s="88">
        <v>100</v>
      </c>
      <c r="C48" s="18">
        <f>G8</f>
        <v>2500</v>
      </c>
      <c r="D48" s="147"/>
      <c r="E48" s="148"/>
      <c r="F48" s="148"/>
      <c r="G48" s="148"/>
    </row>
    <row r="49" spans="1:7" x14ac:dyDescent="0.25">
      <c r="A49" s="86" t="s">
        <v>69</v>
      </c>
      <c r="B49" s="88"/>
      <c r="C49" s="19">
        <f>SUM(C45:C48)</f>
        <v>4465</v>
      </c>
      <c r="D49" s="147"/>
      <c r="E49" s="148"/>
      <c r="F49" s="148"/>
      <c r="G49" s="148"/>
    </row>
    <row r="50" spans="1:7" ht="13.8" thickBot="1" x14ac:dyDescent="0.3">
      <c r="A50" s="148"/>
      <c r="B50" s="148"/>
      <c r="C50" s="148"/>
      <c r="D50" s="148"/>
      <c r="E50" s="148"/>
      <c r="F50" s="148"/>
      <c r="G50" s="148"/>
    </row>
    <row r="51" spans="1:7" ht="13.8" thickBot="1" x14ac:dyDescent="0.3">
      <c r="A51" s="222" t="s">
        <v>133</v>
      </c>
      <c r="B51" s="223"/>
      <c r="C51" s="20">
        <f>C49/20</f>
        <v>223.25</v>
      </c>
      <c r="D51" s="214"/>
      <c r="E51" s="148"/>
      <c r="F51" s="148"/>
      <c r="G51" s="148"/>
    </row>
    <row r="52" spans="1:7" ht="13.8" thickBot="1" x14ac:dyDescent="0.3">
      <c r="A52" s="148"/>
      <c r="B52" s="148"/>
      <c r="C52" s="148"/>
      <c r="D52" s="148"/>
      <c r="E52" s="148"/>
      <c r="F52" s="148"/>
      <c r="G52" s="148"/>
    </row>
    <row r="53" spans="1:7" ht="13.8" thickBot="1" x14ac:dyDescent="0.3">
      <c r="A53" s="216" t="s">
        <v>111</v>
      </c>
      <c r="B53" s="216"/>
      <c r="C53" s="216"/>
      <c r="D53" s="216"/>
      <c r="E53" s="101">
        <f>C51</f>
        <v>223.25</v>
      </c>
      <c r="F53" s="22">
        <f>E53/D7</f>
        <v>2.2324999999999999</v>
      </c>
      <c r="G53" s="2"/>
    </row>
    <row r="54" spans="1:7" x14ac:dyDescent="0.25">
      <c r="A54" s="215"/>
      <c r="B54" s="215"/>
      <c r="C54" s="215"/>
      <c r="D54" s="215"/>
      <c r="E54" s="215"/>
      <c r="F54" s="215"/>
      <c r="G54" s="215"/>
    </row>
    <row r="55" spans="1:7" ht="12.75" hidden="1" customHeight="1" x14ac:dyDescent="0.25">
      <c r="A55" s="8" t="s">
        <v>135</v>
      </c>
      <c r="B55" s="8"/>
      <c r="C55" s="8"/>
      <c r="D55" s="8"/>
      <c r="E55" s="8"/>
      <c r="F55" s="8"/>
      <c r="G55" s="8"/>
    </row>
    <row r="56" spans="1:7" ht="12.75" hidden="1" customHeight="1" x14ac:dyDescent="0.25">
      <c r="A56" s="1"/>
      <c r="B56" s="1"/>
      <c r="C56" s="2"/>
      <c r="D56" s="1"/>
      <c r="E56" s="1"/>
      <c r="F56" s="1"/>
      <c r="G56" s="1"/>
    </row>
    <row r="57" spans="1:7" ht="24" hidden="1" customHeight="1" x14ac:dyDescent="0.25">
      <c r="A57" s="94" t="s">
        <v>0</v>
      </c>
      <c r="B57" s="104" t="s">
        <v>49</v>
      </c>
      <c r="C57" s="105"/>
      <c r="D57" s="94" t="s">
        <v>109</v>
      </c>
      <c r="E57" s="94" t="s">
        <v>50</v>
      </c>
      <c r="F57" s="94" t="s">
        <v>60</v>
      </c>
      <c r="G57" s="94" t="s">
        <v>50</v>
      </c>
    </row>
    <row r="58" spans="1:7" ht="12.75" hidden="1" customHeight="1" x14ac:dyDescent="0.25">
      <c r="A58" s="98"/>
      <c r="B58" s="3"/>
      <c r="C58" s="4"/>
      <c r="D58" s="3"/>
      <c r="E58" s="3"/>
      <c r="F58" s="5"/>
      <c r="G58" s="3"/>
    </row>
    <row r="59" spans="1:7" ht="12.75" hidden="1" customHeight="1" x14ac:dyDescent="0.25">
      <c r="A59" s="98" t="s">
        <v>137</v>
      </c>
      <c r="B59" s="106">
        <v>0</v>
      </c>
      <c r="C59" s="107"/>
      <c r="D59" s="80">
        <v>62.4</v>
      </c>
      <c r="E59" s="3">
        <f>B59+C59</f>
        <v>0</v>
      </c>
      <c r="F59" s="5">
        <v>1</v>
      </c>
      <c r="G59" s="3">
        <f>E59*F59</f>
        <v>0</v>
      </c>
    </row>
    <row r="60" spans="1:7" ht="12.75" hidden="1" customHeight="1" x14ac:dyDescent="0.25">
      <c r="A60" s="90" t="s">
        <v>3</v>
      </c>
      <c r="B60" s="108"/>
      <c r="C60" s="109"/>
      <c r="D60" s="109"/>
      <c r="E60" s="110"/>
      <c r="F60" s="94">
        <f>SUM(F58:F59)</f>
        <v>1</v>
      </c>
      <c r="G60" s="6">
        <f>SUM(G58:G59)</f>
        <v>0</v>
      </c>
    </row>
    <row r="61" spans="1:7" ht="12.75" hidden="1" customHeight="1" x14ac:dyDescent="0.25">
      <c r="A61" s="7"/>
      <c r="B61" s="7"/>
      <c r="C61" s="7"/>
      <c r="D61" s="7"/>
      <c r="E61" s="7"/>
      <c r="F61" s="8" t="s">
        <v>66</v>
      </c>
      <c r="G61" s="8"/>
    </row>
    <row r="62" spans="1:7" ht="12.75" hidden="1" customHeight="1" x14ac:dyDescent="0.25">
      <c r="A62" s="111" t="s">
        <v>136</v>
      </c>
      <c r="B62" s="111"/>
      <c r="C62" s="111"/>
      <c r="D62" s="111"/>
      <c r="E62" s="111"/>
      <c r="F62" s="111"/>
      <c r="G62" s="111"/>
    </row>
    <row r="63" spans="1:7" ht="12.75" hidden="1" customHeight="1" x14ac:dyDescent="0.25">
      <c r="A63" s="9"/>
      <c r="B63" s="1"/>
      <c r="C63" s="2"/>
      <c r="D63" s="1"/>
      <c r="E63" s="1"/>
      <c r="F63" s="1"/>
      <c r="G63" s="1"/>
    </row>
    <row r="64" spans="1:7" ht="12.75" hidden="1" customHeight="1" x14ac:dyDescent="0.25">
      <c r="A64" s="94" t="s">
        <v>4</v>
      </c>
      <c r="B64" s="94" t="s">
        <v>1</v>
      </c>
      <c r="C64" s="97" t="s">
        <v>2</v>
      </c>
      <c r="D64" s="104" t="s">
        <v>5</v>
      </c>
      <c r="E64" s="112"/>
      <c r="F64" s="112"/>
      <c r="G64" s="105"/>
    </row>
    <row r="65" spans="1:7" ht="12.75" hidden="1" customHeight="1" x14ac:dyDescent="0.25">
      <c r="A65" s="5" t="s">
        <v>6</v>
      </c>
      <c r="B65" s="5">
        <v>9</v>
      </c>
      <c r="C65" s="10">
        <f>$G60*B65/100</f>
        <v>0</v>
      </c>
      <c r="D65" s="113" t="s">
        <v>7</v>
      </c>
      <c r="E65" s="114"/>
      <c r="F65" s="114"/>
      <c r="G65" s="115"/>
    </row>
    <row r="66" spans="1:7" ht="12.75" hidden="1" customHeight="1" x14ac:dyDescent="0.25">
      <c r="A66" s="5" t="s">
        <v>8</v>
      </c>
      <c r="B66" s="5">
        <v>0</v>
      </c>
      <c r="C66" s="10">
        <f>G60*B66/100</f>
        <v>0</v>
      </c>
      <c r="D66" s="113" t="s">
        <v>9</v>
      </c>
      <c r="E66" s="114"/>
      <c r="F66" s="114"/>
      <c r="G66" s="115"/>
    </row>
    <row r="67" spans="1:7" ht="12.75" hidden="1" customHeight="1" x14ac:dyDescent="0.25">
      <c r="A67" s="5" t="s">
        <v>10</v>
      </c>
      <c r="B67" s="5">
        <v>8</v>
      </c>
      <c r="C67" s="10">
        <f>G60*B67/100</f>
        <v>0</v>
      </c>
      <c r="D67" s="113" t="s">
        <v>11</v>
      </c>
      <c r="E67" s="114"/>
      <c r="F67" s="114"/>
      <c r="G67" s="115"/>
    </row>
    <row r="68" spans="1:7" ht="24" hidden="1" customHeight="1" x14ac:dyDescent="0.25">
      <c r="A68" s="5" t="s">
        <v>63</v>
      </c>
      <c r="B68" s="5">
        <v>4</v>
      </c>
      <c r="C68" s="10">
        <f>G60*B68/100</f>
        <v>0</v>
      </c>
      <c r="D68" s="116"/>
      <c r="E68" s="114"/>
      <c r="F68" s="114"/>
      <c r="G68" s="115"/>
    </row>
    <row r="69" spans="1:7" ht="12.75" hidden="1" customHeight="1" x14ac:dyDescent="0.25">
      <c r="A69" s="5" t="s">
        <v>64</v>
      </c>
      <c r="B69" s="5">
        <v>4</v>
      </c>
      <c r="C69" s="10">
        <f>G60*B69/100</f>
        <v>0</v>
      </c>
      <c r="D69" s="117" t="s">
        <v>71</v>
      </c>
      <c r="E69" s="118"/>
      <c r="F69" s="118"/>
      <c r="G69" s="119"/>
    </row>
    <row r="70" spans="1:7" ht="12.75" hidden="1" customHeight="1" x14ac:dyDescent="0.25">
      <c r="A70" s="5" t="s">
        <v>65</v>
      </c>
      <c r="B70" s="5">
        <v>1</v>
      </c>
      <c r="C70" s="10">
        <f>G60*B70/100</f>
        <v>0</v>
      </c>
      <c r="D70" s="120"/>
      <c r="E70" s="121"/>
      <c r="F70" s="121"/>
      <c r="G70" s="122"/>
    </row>
    <row r="71" spans="1:7" ht="12.75" hidden="1" customHeight="1" x14ac:dyDescent="0.25">
      <c r="A71" s="96" t="s">
        <v>12</v>
      </c>
      <c r="B71" s="96">
        <f>SUM(B65:B70)</f>
        <v>26</v>
      </c>
      <c r="C71" s="11">
        <f>G60*B71/100</f>
        <v>0</v>
      </c>
      <c r="D71" s="123"/>
      <c r="E71" s="124"/>
      <c r="F71" s="124"/>
      <c r="G71" s="125"/>
    </row>
    <row r="72" spans="1:7" ht="12.75" hidden="1" customHeight="1" x14ac:dyDescent="0.25">
      <c r="A72" s="9"/>
      <c r="B72" s="1"/>
      <c r="C72" s="2"/>
      <c r="D72" s="1"/>
      <c r="E72" s="1"/>
      <c r="F72" s="1"/>
      <c r="G72" s="1"/>
    </row>
    <row r="73" spans="1:7" ht="12.75" hidden="1" customHeight="1" x14ac:dyDescent="0.25">
      <c r="A73" s="94" t="s">
        <v>13</v>
      </c>
      <c r="B73" s="94" t="s">
        <v>1</v>
      </c>
      <c r="C73" s="97" t="s">
        <v>2</v>
      </c>
      <c r="D73" s="104" t="s">
        <v>5</v>
      </c>
      <c r="E73" s="112"/>
      <c r="F73" s="112"/>
      <c r="G73" s="105"/>
    </row>
    <row r="74" spans="1:7" ht="12.75" hidden="1" customHeight="1" x14ac:dyDescent="0.25">
      <c r="A74" s="5" t="s">
        <v>14</v>
      </c>
      <c r="B74" s="5">
        <v>11.11</v>
      </c>
      <c r="C74" s="10">
        <f>G60*B74/100</f>
        <v>0</v>
      </c>
      <c r="D74" s="113" t="s">
        <v>15</v>
      </c>
      <c r="E74" s="114"/>
      <c r="F74" s="114"/>
      <c r="G74" s="115"/>
    </row>
    <row r="75" spans="1:7" ht="12.75" hidden="1" customHeight="1" x14ac:dyDescent="0.25">
      <c r="A75" s="5" t="s">
        <v>16</v>
      </c>
      <c r="B75" s="5">
        <v>8.33</v>
      </c>
      <c r="C75" s="10">
        <f>G60*B75/100</f>
        <v>0</v>
      </c>
      <c r="D75" s="113" t="s">
        <v>17</v>
      </c>
      <c r="E75" s="114"/>
      <c r="F75" s="114"/>
      <c r="G75" s="115"/>
    </row>
    <row r="76" spans="1:7" ht="12.75" hidden="1" customHeight="1" x14ac:dyDescent="0.25">
      <c r="A76" s="5" t="s">
        <v>18</v>
      </c>
      <c r="B76" s="5">
        <v>1.94</v>
      </c>
      <c r="C76" s="10">
        <f>G60*B76/100</f>
        <v>0</v>
      </c>
      <c r="D76" s="113" t="s">
        <v>19</v>
      </c>
      <c r="E76" s="114"/>
      <c r="F76" s="114"/>
      <c r="G76" s="115"/>
    </row>
    <row r="77" spans="1:7" ht="12.75" hidden="1" customHeight="1" x14ac:dyDescent="0.25">
      <c r="A77" s="5" t="s">
        <v>20</v>
      </c>
      <c r="B77" s="5">
        <v>1.39</v>
      </c>
      <c r="C77" s="10">
        <f>G60*B77/100</f>
        <v>0</v>
      </c>
      <c r="D77" s="113" t="s">
        <v>21</v>
      </c>
      <c r="E77" s="114"/>
      <c r="F77" s="114"/>
      <c r="G77" s="115"/>
    </row>
    <row r="78" spans="1:7" ht="12.75" hidden="1" customHeight="1" x14ac:dyDescent="0.25">
      <c r="A78" s="5" t="s">
        <v>62</v>
      </c>
      <c r="B78" s="5">
        <v>20.93</v>
      </c>
      <c r="C78" s="10">
        <f>G60*B78/100</f>
        <v>0</v>
      </c>
      <c r="D78" s="113" t="s">
        <v>72</v>
      </c>
      <c r="E78" s="114"/>
      <c r="F78" s="114"/>
      <c r="G78" s="115"/>
    </row>
    <row r="79" spans="1:7" ht="12.75" hidden="1" customHeight="1" x14ac:dyDescent="0.25">
      <c r="A79" s="5" t="s">
        <v>22</v>
      </c>
      <c r="B79" s="5">
        <v>0.28000000000000003</v>
      </c>
      <c r="C79" s="10">
        <f>G60*B79/100</f>
        <v>0</v>
      </c>
      <c r="D79" s="113" t="s">
        <v>23</v>
      </c>
      <c r="E79" s="114"/>
      <c r="F79" s="114"/>
      <c r="G79" s="115"/>
    </row>
    <row r="80" spans="1:7" ht="12.75" hidden="1" customHeight="1" x14ac:dyDescent="0.25">
      <c r="A80" s="5" t="s">
        <v>24</v>
      </c>
      <c r="B80" s="5">
        <v>0.35</v>
      </c>
      <c r="C80" s="10">
        <f>G60*B80/100</f>
        <v>0</v>
      </c>
      <c r="D80" s="113" t="s">
        <v>25</v>
      </c>
      <c r="E80" s="114"/>
      <c r="F80" s="114"/>
      <c r="G80" s="115"/>
    </row>
    <row r="81" spans="1:7" ht="12.75" hidden="1" customHeight="1" x14ac:dyDescent="0.25">
      <c r="A81" s="5" t="s">
        <v>26</v>
      </c>
      <c r="B81" s="5">
        <v>0.22</v>
      </c>
      <c r="C81" s="10">
        <f>G60*B81/100</f>
        <v>0</v>
      </c>
      <c r="D81" s="113" t="s">
        <v>27</v>
      </c>
      <c r="E81" s="114"/>
      <c r="F81" s="114"/>
      <c r="G81" s="115"/>
    </row>
    <row r="82" spans="1:7" ht="12.75" hidden="1" customHeight="1" x14ac:dyDescent="0.25">
      <c r="A82" s="5" t="s">
        <v>28</v>
      </c>
      <c r="B82" s="5">
        <v>0.01</v>
      </c>
      <c r="C82" s="10">
        <f>G60*B82/100</f>
        <v>0</v>
      </c>
      <c r="D82" s="113" t="s">
        <v>29</v>
      </c>
      <c r="E82" s="114"/>
      <c r="F82" s="114"/>
      <c r="G82" s="115"/>
    </row>
    <row r="83" spans="1:7" ht="12.75" hidden="1" customHeight="1" x14ac:dyDescent="0.25">
      <c r="A83" s="96" t="s">
        <v>30</v>
      </c>
      <c r="B83" s="96">
        <v>47.74</v>
      </c>
      <c r="C83" s="11">
        <f>G60*B83/100</f>
        <v>0</v>
      </c>
      <c r="D83" s="123" t="s">
        <v>31</v>
      </c>
      <c r="E83" s="124"/>
      <c r="F83" s="124"/>
      <c r="G83" s="125"/>
    </row>
    <row r="84" spans="1:7" ht="12.75" hidden="1" customHeight="1" x14ac:dyDescent="0.25">
      <c r="A84" s="12"/>
      <c r="B84" s="1"/>
      <c r="C84" s="2"/>
      <c r="D84" s="1"/>
      <c r="E84" s="1"/>
      <c r="F84" s="1"/>
      <c r="G84" s="1"/>
    </row>
    <row r="85" spans="1:7" ht="12.75" hidden="1" customHeight="1" x14ac:dyDescent="0.25">
      <c r="A85" s="94" t="s">
        <v>32</v>
      </c>
      <c r="B85" s="94" t="s">
        <v>1</v>
      </c>
      <c r="C85" s="97" t="s">
        <v>2</v>
      </c>
      <c r="D85" s="104" t="s">
        <v>5</v>
      </c>
      <c r="E85" s="112"/>
      <c r="F85" s="112"/>
      <c r="G85" s="105"/>
    </row>
    <row r="86" spans="1:7" ht="24" hidden="1" customHeight="1" x14ac:dyDescent="0.25">
      <c r="A86" s="5" t="s">
        <v>33</v>
      </c>
      <c r="B86" s="5">
        <v>4.12</v>
      </c>
      <c r="C86" s="10">
        <f>$G60*B86/100</f>
        <v>0</v>
      </c>
      <c r="D86" s="113" t="s">
        <v>34</v>
      </c>
      <c r="E86" s="114"/>
      <c r="F86" s="114"/>
      <c r="G86" s="115"/>
    </row>
    <row r="87" spans="1:7" ht="12.75" hidden="1" customHeight="1" x14ac:dyDescent="0.25">
      <c r="A87" s="5" t="s">
        <v>35</v>
      </c>
      <c r="B87" s="5">
        <v>0.08</v>
      </c>
      <c r="C87" s="10">
        <f>G60*B87/100</f>
        <v>0</v>
      </c>
      <c r="D87" s="113" t="s">
        <v>36</v>
      </c>
      <c r="E87" s="114"/>
      <c r="F87" s="114"/>
      <c r="G87" s="115"/>
    </row>
    <row r="88" spans="1:7" ht="12.75" hidden="1" customHeight="1" x14ac:dyDescent="0.25">
      <c r="A88" s="5" t="s">
        <v>37</v>
      </c>
      <c r="B88" s="5">
        <v>0.66</v>
      </c>
      <c r="C88" s="10">
        <f>G60*B88/100</f>
        <v>0</v>
      </c>
      <c r="D88" s="113" t="s">
        <v>38</v>
      </c>
      <c r="E88" s="114"/>
      <c r="F88" s="114"/>
      <c r="G88" s="115"/>
    </row>
    <row r="89" spans="1:7" ht="12.75" hidden="1" customHeight="1" x14ac:dyDescent="0.25">
      <c r="A89" s="96" t="s">
        <v>39</v>
      </c>
      <c r="B89" s="96">
        <v>4.8600000000000003</v>
      </c>
      <c r="C89" s="11">
        <f>SUM(C86:C88)</f>
        <v>0</v>
      </c>
      <c r="D89" s="123" t="s">
        <v>40</v>
      </c>
      <c r="E89" s="124"/>
      <c r="F89" s="124"/>
      <c r="G89" s="125"/>
    </row>
    <row r="90" spans="1:7" ht="12.75" hidden="1" customHeight="1" x14ac:dyDescent="0.25">
      <c r="A90" s="12"/>
      <c r="B90" s="1"/>
      <c r="C90" s="2"/>
      <c r="D90" s="1"/>
      <c r="E90" s="1"/>
      <c r="F90" s="1"/>
      <c r="G90" s="1"/>
    </row>
    <row r="91" spans="1:7" ht="12.75" hidden="1" customHeight="1" x14ac:dyDescent="0.25">
      <c r="A91" s="94" t="s">
        <v>41</v>
      </c>
      <c r="B91" s="94" t="s">
        <v>1</v>
      </c>
      <c r="C91" s="97" t="s">
        <v>2</v>
      </c>
      <c r="D91" s="104" t="s">
        <v>5</v>
      </c>
      <c r="E91" s="112"/>
      <c r="F91" s="112"/>
      <c r="G91" s="105"/>
    </row>
    <row r="92" spans="1:7" ht="24" hidden="1" customHeight="1" x14ac:dyDescent="0.25">
      <c r="A92" s="98" t="s">
        <v>42</v>
      </c>
      <c r="B92" s="5">
        <f>B71+B83</f>
        <v>73.740000000000009</v>
      </c>
      <c r="C92" s="10">
        <f>G60*B92/100</f>
        <v>0</v>
      </c>
      <c r="D92" s="113" t="s">
        <v>43</v>
      </c>
      <c r="E92" s="114"/>
      <c r="F92" s="114"/>
      <c r="G92" s="115"/>
    </row>
    <row r="93" spans="1:7" ht="12.75" hidden="1" customHeight="1" x14ac:dyDescent="0.25">
      <c r="A93" s="96" t="s">
        <v>44</v>
      </c>
      <c r="B93" s="96">
        <f>B92</f>
        <v>73.740000000000009</v>
      </c>
      <c r="C93" s="11">
        <f>G60*B93/100</f>
        <v>0</v>
      </c>
      <c r="D93" s="123"/>
      <c r="E93" s="124"/>
      <c r="F93" s="124"/>
      <c r="G93" s="125"/>
    </row>
    <row r="94" spans="1:7" ht="12.75" hidden="1" customHeight="1" x14ac:dyDescent="0.25">
      <c r="A94" s="12"/>
      <c r="B94" s="1"/>
      <c r="C94" s="2"/>
      <c r="D94" s="1"/>
      <c r="E94" s="1"/>
      <c r="F94" s="1"/>
      <c r="G94" s="1"/>
    </row>
    <row r="95" spans="1:7" ht="12.75" hidden="1" customHeight="1" x14ac:dyDescent="0.25">
      <c r="A95" s="12"/>
      <c r="B95" s="1"/>
      <c r="C95" s="2"/>
      <c r="D95" s="1"/>
      <c r="E95" s="1"/>
      <c r="F95" s="1"/>
      <c r="G95" s="1"/>
    </row>
    <row r="96" spans="1:7" ht="24" hidden="1" customHeight="1" x14ac:dyDescent="0.25">
      <c r="A96" s="13" t="s">
        <v>57</v>
      </c>
      <c r="B96" s="97" t="s">
        <v>1</v>
      </c>
      <c r="C96" s="97" t="s">
        <v>2</v>
      </c>
      <c r="D96" s="126" t="s">
        <v>5</v>
      </c>
      <c r="E96" s="127"/>
      <c r="F96" s="127"/>
      <c r="G96" s="128"/>
    </row>
    <row r="97" spans="1:7" ht="12.75" hidden="1" customHeight="1" x14ac:dyDescent="0.25">
      <c r="A97" s="95" t="s">
        <v>45</v>
      </c>
      <c r="B97" s="97">
        <f>B89+B93</f>
        <v>78.600000000000009</v>
      </c>
      <c r="C97" s="11">
        <f>G60*B97/100</f>
        <v>0</v>
      </c>
      <c r="D97" s="126" t="s">
        <v>61</v>
      </c>
      <c r="E97" s="127"/>
      <c r="F97" s="127"/>
      <c r="G97" s="128"/>
    </row>
    <row r="98" spans="1:7" ht="12.75" hidden="1" customHeight="1" x14ac:dyDescent="0.25">
      <c r="A98" s="14"/>
      <c r="B98" s="15"/>
      <c r="C98" s="16"/>
      <c r="D98" s="17"/>
      <c r="E98" s="2"/>
      <c r="F98" s="2"/>
      <c r="G98" s="2"/>
    </row>
    <row r="99" spans="1:7" ht="12.75" hidden="1" customHeight="1" x14ac:dyDescent="0.25">
      <c r="A99" s="14"/>
      <c r="B99" s="15"/>
      <c r="C99" s="16"/>
      <c r="D99" s="17"/>
      <c r="E99" s="2"/>
      <c r="F99" s="2"/>
      <c r="G99" s="2"/>
    </row>
    <row r="100" spans="1:7" ht="24" hidden="1" customHeight="1" x14ac:dyDescent="0.25">
      <c r="A100" s="95" t="s">
        <v>59</v>
      </c>
      <c r="B100" s="97">
        <v>100</v>
      </c>
      <c r="C100" s="18">
        <f>G60</f>
        <v>0</v>
      </c>
      <c r="D100" s="17"/>
      <c r="E100" s="2"/>
      <c r="F100" s="2"/>
      <c r="G100" s="2"/>
    </row>
    <row r="101" spans="1:7" ht="12.75" hidden="1" customHeight="1" x14ac:dyDescent="0.25">
      <c r="A101" s="95" t="s">
        <v>69</v>
      </c>
      <c r="B101" s="97"/>
      <c r="C101" s="19">
        <f>SUM(C97:C100)</f>
        <v>0</v>
      </c>
      <c r="D101" s="17"/>
      <c r="E101" s="2"/>
      <c r="F101" s="2"/>
      <c r="G101" s="2"/>
    </row>
    <row r="102" spans="1:7" ht="13.5" hidden="1" customHeight="1" thickBot="1" x14ac:dyDescent="0.3">
      <c r="A102" s="14"/>
      <c r="B102" s="15"/>
      <c r="C102" s="16"/>
      <c r="D102" s="17"/>
      <c r="E102" s="2"/>
      <c r="F102" s="2"/>
      <c r="G102" s="2"/>
    </row>
    <row r="103" spans="1:7" ht="13.5" hidden="1" customHeight="1" thickBot="1" x14ac:dyDescent="0.3">
      <c r="A103" s="129" t="s">
        <v>133</v>
      </c>
      <c r="B103" s="130"/>
      <c r="C103" s="20">
        <f>C101/30</f>
        <v>0</v>
      </c>
      <c r="D103" s="17"/>
      <c r="E103" s="2"/>
      <c r="F103" s="2"/>
      <c r="G103" s="2"/>
    </row>
    <row r="104" spans="1:7" ht="13.5" hidden="1" customHeight="1" thickBot="1" x14ac:dyDescent="0.3">
      <c r="A104" s="15"/>
      <c r="B104" s="15"/>
      <c r="C104" s="16"/>
      <c r="D104" s="17"/>
      <c r="E104" s="2"/>
      <c r="F104" s="2"/>
      <c r="G104" s="2"/>
    </row>
    <row r="105" spans="1:7" ht="13.5" hidden="1" customHeight="1" thickBot="1" x14ac:dyDescent="0.3">
      <c r="A105" s="126" t="s">
        <v>111</v>
      </c>
      <c r="B105" s="127"/>
      <c r="C105" s="127"/>
      <c r="D105" s="128"/>
      <c r="E105" s="21">
        <f>C103</f>
        <v>0</v>
      </c>
      <c r="F105" s="22">
        <f>E105/D59</f>
        <v>0</v>
      </c>
      <c r="G105" s="2"/>
    </row>
    <row r="106" spans="1:7" x14ac:dyDescent="0.25">
      <c r="A106" s="148"/>
      <c r="B106" s="148"/>
      <c r="C106" s="148"/>
      <c r="D106" s="148"/>
      <c r="E106" s="148"/>
      <c r="F106" s="148"/>
      <c r="G106" s="148"/>
    </row>
    <row r="107" spans="1:7" x14ac:dyDescent="0.25">
      <c r="A107" s="224" t="s">
        <v>80</v>
      </c>
      <c r="B107" s="224"/>
      <c r="C107" s="224"/>
      <c r="D107" s="224"/>
      <c r="E107" s="224"/>
      <c r="F107" s="224"/>
      <c r="G107" s="224"/>
    </row>
    <row r="108" spans="1:7" x14ac:dyDescent="0.25">
      <c r="A108" s="152"/>
      <c r="B108" s="152"/>
      <c r="C108" s="152"/>
      <c r="D108" s="152"/>
      <c r="E108" s="152"/>
      <c r="F108" s="152"/>
      <c r="G108" s="152"/>
    </row>
    <row r="109" spans="1:7" x14ac:dyDescent="0.25">
      <c r="A109" s="165" t="s">
        <v>73</v>
      </c>
      <c r="B109" s="165"/>
      <c r="C109" s="83" t="s">
        <v>74</v>
      </c>
      <c r="D109" s="83" t="s">
        <v>78</v>
      </c>
      <c r="E109" s="83" t="s">
        <v>75</v>
      </c>
      <c r="F109" s="83" t="s">
        <v>76</v>
      </c>
      <c r="G109" s="152"/>
    </row>
    <row r="110" spans="1:7" x14ac:dyDescent="0.25">
      <c r="A110" s="225" t="s">
        <v>114</v>
      </c>
      <c r="B110" s="226"/>
      <c r="C110" s="23" t="s">
        <v>77</v>
      </c>
      <c r="D110" s="23">
        <v>1</v>
      </c>
      <c r="E110" s="24">
        <v>100000</v>
      </c>
      <c r="F110" s="25"/>
      <c r="G110" s="152"/>
    </row>
    <row r="111" spans="1:7" x14ac:dyDescent="0.25">
      <c r="A111" s="231" t="s">
        <v>129</v>
      </c>
      <c r="B111" s="232"/>
      <c r="C111" s="23" t="s">
        <v>77</v>
      </c>
      <c r="D111" s="23">
        <v>1</v>
      </c>
      <c r="E111" s="24">
        <v>0</v>
      </c>
      <c r="F111" s="25"/>
      <c r="G111" s="152"/>
    </row>
    <row r="112" spans="1:7" x14ac:dyDescent="0.25">
      <c r="A112" s="225" t="s">
        <v>131</v>
      </c>
      <c r="B112" s="226"/>
      <c r="C112" s="23" t="s">
        <v>1</v>
      </c>
      <c r="D112" s="26">
        <v>0.2</v>
      </c>
      <c r="E112" s="24">
        <f>E110*D112</f>
        <v>20000</v>
      </c>
      <c r="F112" s="25"/>
      <c r="G112" s="152"/>
    </row>
    <row r="113" spans="1:7" x14ac:dyDescent="0.25">
      <c r="A113" s="231" t="s">
        <v>130</v>
      </c>
      <c r="B113" s="232"/>
      <c r="C113" s="23"/>
      <c r="D113" s="26"/>
      <c r="E113" s="24">
        <f>E111*D112</f>
        <v>0</v>
      </c>
      <c r="F113" s="25"/>
      <c r="G113" s="152"/>
    </row>
    <row r="114" spans="1:7" ht="13.8" thickBot="1" x14ac:dyDescent="0.3">
      <c r="A114" s="233" t="s">
        <v>128</v>
      </c>
      <c r="B114" s="234"/>
      <c r="C114" s="27"/>
      <c r="D114" s="28"/>
      <c r="E114" s="29">
        <f>E112-E113</f>
        <v>20000</v>
      </c>
      <c r="F114" s="30">
        <f>E114/12</f>
        <v>1666.6666666666667</v>
      </c>
      <c r="G114" s="152"/>
    </row>
    <row r="115" spans="1:7" ht="13.8" thickBot="1" x14ac:dyDescent="0.3">
      <c r="A115" s="227" t="s">
        <v>79</v>
      </c>
      <c r="B115" s="228"/>
      <c r="C115" s="31" t="s">
        <v>107</v>
      </c>
      <c r="D115" s="31">
        <v>200</v>
      </c>
      <c r="E115" s="32">
        <f>F114</f>
        <v>1666.6666666666667</v>
      </c>
      <c r="F115" s="33">
        <f>E115/D115</f>
        <v>8.3333333333333339</v>
      </c>
      <c r="G115" s="152"/>
    </row>
    <row r="116" spans="1:7" x14ac:dyDescent="0.25">
      <c r="A116" s="148"/>
      <c r="B116" s="148"/>
      <c r="C116" s="148"/>
      <c r="D116" s="148"/>
      <c r="E116" s="148"/>
      <c r="F116" s="148"/>
      <c r="G116" s="148"/>
    </row>
    <row r="117" spans="1:7" x14ac:dyDescent="0.25">
      <c r="A117" s="171" t="s">
        <v>118</v>
      </c>
      <c r="B117" s="171"/>
      <c r="C117" s="171"/>
      <c r="D117" s="171"/>
      <c r="E117" s="171"/>
      <c r="F117" s="171"/>
      <c r="G117" s="171"/>
    </row>
    <row r="118" spans="1:7" x14ac:dyDescent="0.25">
      <c r="A118" s="152"/>
      <c r="B118" s="152"/>
      <c r="C118" s="152"/>
      <c r="D118" s="152"/>
      <c r="E118" s="152"/>
      <c r="F118" s="152"/>
      <c r="G118" s="152"/>
    </row>
    <row r="119" spans="1:7" x14ac:dyDescent="0.25">
      <c r="A119" s="172" t="s">
        <v>73</v>
      </c>
      <c r="B119" s="172"/>
      <c r="C119" s="85" t="s">
        <v>74</v>
      </c>
      <c r="D119" s="34" t="s">
        <v>78</v>
      </c>
      <c r="E119" s="83" t="s">
        <v>75</v>
      </c>
      <c r="F119" s="85" t="s">
        <v>76</v>
      </c>
      <c r="G119" s="152"/>
    </row>
    <row r="120" spans="1:7" x14ac:dyDescent="0.25">
      <c r="A120" s="154" t="s">
        <v>115</v>
      </c>
      <c r="B120" s="154"/>
      <c r="C120" s="35" t="s">
        <v>81</v>
      </c>
      <c r="D120" s="99">
        <v>0.01</v>
      </c>
      <c r="E120" s="131">
        <v>0</v>
      </c>
      <c r="F120" s="38">
        <f>E120</f>
        <v>0</v>
      </c>
      <c r="G120" s="152"/>
    </row>
    <row r="121" spans="1:7" x14ac:dyDescent="0.25">
      <c r="A121" s="154" t="s">
        <v>102</v>
      </c>
      <c r="B121" s="154"/>
      <c r="C121" s="35" t="s">
        <v>81</v>
      </c>
      <c r="D121" s="99">
        <v>0.03</v>
      </c>
      <c r="E121" s="131">
        <v>0</v>
      </c>
      <c r="F121" s="38">
        <f>E121</f>
        <v>0</v>
      </c>
      <c r="G121" s="152"/>
    </row>
    <row r="122" spans="1:7" x14ac:dyDescent="0.25">
      <c r="A122" s="235" t="s">
        <v>116</v>
      </c>
      <c r="B122" s="236"/>
      <c r="C122" s="35" t="s">
        <v>81</v>
      </c>
      <c r="D122" s="36">
        <v>1</v>
      </c>
      <c r="E122" s="132">
        <v>0</v>
      </c>
      <c r="F122" s="38">
        <f>E122</f>
        <v>0</v>
      </c>
      <c r="G122" s="152"/>
    </row>
    <row r="123" spans="1:7" x14ac:dyDescent="0.25">
      <c r="A123" s="167" t="s">
        <v>127</v>
      </c>
      <c r="B123" s="168"/>
      <c r="C123" s="39" t="s">
        <v>81</v>
      </c>
      <c r="D123" s="62">
        <v>2.5000000000000001E-2</v>
      </c>
      <c r="E123" s="37">
        <f>D123*$E$110</f>
        <v>2500</v>
      </c>
      <c r="F123" s="40">
        <f>E123</f>
        <v>2500</v>
      </c>
      <c r="G123" s="152"/>
    </row>
    <row r="124" spans="1:7" x14ac:dyDescent="0.25">
      <c r="A124" s="84" t="s">
        <v>119</v>
      </c>
      <c r="B124" s="41"/>
      <c r="C124" s="39" t="s">
        <v>81</v>
      </c>
      <c r="D124" s="62">
        <v>5.0000000000000001E-3</v>
      </c>
      <c r="E124" s="37">
        <f>D124*$E$110</f>
        <v>500</v>
      </c>
      <c r="F124" s="40">
        <f>E124</f>
        <v>500</v>
      </c>
      <c r="G124" s="152"/>
    </row>
    <row r="125" spans="1:7" x14ac:dyDescent="0.25">
      <c r="A125" s="235" t="s">
        <v>126</v>
      </c>
      <c r="B125" s="236"/>
      <c r="C125" s="35" t="s">
        <v>81</v>
      </c>
      <c r="D125" s="99">
        <v>0.02</v>
      </c>
      <c r="E125" s="37">
        <f>D125*$E$110</f>
        <v>2000</v>
      </c>
      <c r="F125" s="42">
        <f t="shared" ref="F125:F126" si="0">E125*D125</f>
        <v>40</v>
      </c>
      <c r="G125" s="152"/>
    </row>
    <row r="126" spans="1:7" ht="13.8" thickBot="1" x14ac:dyDescent="0.3">
      <c r="A126" s="235" t="s">
        <v>120</v>
      </c>
      <c r="B126" s="236"/>
      <c r="C126" s="35" t="s">
        <v>81</v>
      </c>
      <c r="D126" s="99">
        <v>0.02</v>
      </c>
      <c r="E126" s="37">
        <f>D126*$E$110</f>
        <v>2000</v>
      </c>
      <c r="F126" s="42">
        <f t="shared" si="0"/>
        <v>40</v>
      </c>
      <c r="G126" s="152"/>
    </row>
    <row r="127" spans="1:7" ht="13.8" thickBot="1" x14ac:dyDescent="0.3">
      <c r="A127" s="181" t="s">
        <v>121</v>
      </c>
      <c r="B127" s="182"/>
      <c r="C127" s="35" t="s">
        <v>107</v>
      </c>
      <c r="D127" s="35">
        <f>D115</f>
        <v>200</v>
      </c>
      <c r="E127" s="43">
        <f>F120+F121+F122+F123+F124+F125+F126</f>
        <v>3080</v>
      </c>
      <c r="F127" s="44">
        <f>E127/D127</f>
        <v>15.4</v>
      </c>
      <c r="G127" s="152"/>
    </row>
    <row r="128" spans="1:7" ht="13.8" thickBot="1" x14ac:dyDescent="0.3">
      <c r="A128" s="215"/>
      <c r="B128" s="215"/>
      <c r="C128" s="215"/>
      <c r="D128" s="215"/>
      <c r="E128" s="215"/>
      <c r="F128" s="215"/>
      <c r="G128" s="215"/>
    </row>
    <row r="129" spans="1:7" ht="13.8" thickBot="1" x14ac:dyDescent="0.3">
      <c r="A129" s="229" t="s">
        <v>110</v>
      </c>
      <c r="B129" s="229"/>
      <c r="C129" s="229"/>
      <c r="D129" s="230"/>
      <c r="E129" s="173">
        <f>(F127+F115)/20</f>
        <v>1.1866666666666668</v>
      </c>
      <c r="F129" s="174"/>
      <c r="G129" s="1"/>
    </row>
    <row r="130" spans="1:7" x14ac:dyDescent="0.25">
      <c r="A130" s="215"/>
      <c r="B130" s="215"/>
      <c r="C130" s="215"/>
      <c r="D130" s="215"/>
      <c r="E130" s="215"/>
      <c r="F130" s="215"/>
      <c r="G130" s="215"/>
    </row>
    <row r="131" spans="1:7" x14ac:dyDescent="0.25">
      <c r="A131" s="175" t="s">
        <v>82</v>
      </c>
      <c r="B131" s="175"/>
      <c r="C131" s="175"/>
      <c r="D131" s="175"/>
      <c r="E131" s="175"/>
      <c r="F131" s="175"/>
      <c r="G131" s="175"/>
    </row>
    <row r="132" spans="1:7" x14ac:dyDescent="0.25">
      <c r="A132" s="152"/>
      <c r="B132" s="152"/>
      <c r="C132" s="152"/>
      <c r="D132" s="152"/>
      <c r="E132" s="152"/>
      <c r="F132" s="152"/>
      <c r="G132" s="152"/>
    </row>
    <row r="133" spans="1:7" ht="24" x14ac:dyDescent="0.25">
      <c r="A133" s="45" t="s">
        <v>83</v>
      </c>
      <c r="B133" s="46" t="s">
        <v>84</v>
      </c>
      <c r="C133" s="47" t="s">
        <v>85</v>
      </c>
      <c r="D133" s="47" t="s">
        <v>117</v>
      </c>
      <c r="E133" s="46" t="s">
        <v>86</v>
      </c>
      <c r="F133" s="48" t="s">
        <v>87</v>
      </c>
      <c r="G133" s="152"/>
    </row>
    <row r="134" spans="1:7" x14ac:dyDescent="0.25">
      <c r="A134" s="49" t="s">
        <v>103</v>
      </c>
      <c r="B134" s="50">
        <v>7</v>
      </c>
      <c r="C134" s="53">
        <v>2.5</v>
      </c>
      <c r="D134" s="51">
        <v>99</v>
      </c>
      <c r="E134" s="52">
        <f>D134/C134*B134</f>
        <v>277.2</v>
      </c>
      <c r="F134" s="92">
        <f t="shared" ref="F134:F139" si="1">B134/C134</f>
        <v>2.8</v>
      </c>
      <c r="G134" s="152"/>
    </row>
    <row r="135" spans="1:7" x14ac:dyDescent="0.25">
      <c r="A135" s="54" t="s">
        <v>92</v>
      </c>
      <c r="B135" s="55">
        <v>396</v>
      </c>
      <c r="C135" s="53">
        <v>5000</v>
      </c>
      <c r="D135" s="56">
        <v>99</v>
      </c>
      <c r="E135" s="52">
        <f>B135/C135</f>
        <v>7.9200000000000007E-2</v>
      </c>
      <c r="F135" s="92">
        <f t="shared" si="1"/>
        <v>7.9200000000000007E-2</v>
      </c>
      <c r="G135" s="152"/>
    </row>
    <row r="136" spans="1:7" x14ac:dyDescent="0.25">
      <c r="A136" s="54" t="s">
        <v>91</v>
      </c>
      <c r="B136" s="55">
        <v>132</v>
      </c>
      <c r="C136" s="53">
        <v>30000</v>
      </c>
      <c r="D136" s="56">
        <f>D135</f>
        <v>99</v>
      </c>
      <c r="E136" s="52">
        <f>B136/C136</f>
        <v>4.4000000000000003E-3</v>
      </c>
      <c r="F136" s="92">
        <f t="shared" si="1"/>
        <v>4.4000000000000003E-3</v>
      </c>
      <c r="G136" s="152"/>
    </row>
    <row r="137" spans="1:7" x14ac:dyDescent="0.25">
      <c r="A137" s="54" t="s">
        <v>90</v>
      </c>
      <c r="B137" s="55">
        <v>550</v>
      </c>
      <c r="C137" s="53">
        <v>5000</v>
      </c>
      <c r="D137" s="56">
        <f>D136</f>
        <v>99</v>
      </c>
      <c r="E137" s="52">
        <f>B137/C137</f>
        <v>0.11</v>
      </c>
      <c r="F137" s="92">
        <f t="shared" si="1"/>
        <v>0.11</v>
      </c>
      <c r="G137" s="152"/>
    </row>
    <row r="138" spans="1:7" x14ac:dyDescent="0.25">
      <c r="A138" s="54" t="s">
        <v>88</v>
      </c>
      <c r="B138" s="55">
        <v>250</v>
      </c>
      <c r="C138" s="53">
        <v>2000</v>
      </c>
      <c r="D138" s="56">
        <f>D137</f>
        <v>99</v>
      </c>
      <c r="E138" s="52">
        <f>B138/C138</f>
        <v>0.125</v>
      </c>
      <c r="F138" s="92">
        <f t="shared" si="1"/>
        <v>0.125</v>
      </c>
      <c r="G138" s="152"/>
    </row>
    <row r="139" spans="1:7" ht="13.8" thickBot="1" x14ac:dyDescent="0.3">
      <c r="A139" s="57" t="s">
        <v>89</v>
      </c>
      <c r="B139" s="58">
        <v>100</v>
      </c>
      <c r="C139" s="61">
        <v>1000</v>
      </c>
      <c r="D139" s="59">
        <f>D138</f>
        <v>99</v>
      </c>
      <c r="E139" s="60">
        <f>B139/C139</f>
        <v>0.1</v>
      </c>
      <c r="F139" s="93">
        <f t="shared" si="1"/>
        <v>0.1</v>
      </c>
      <c r="G139" s="152"/>
    </row>
    <row r="140" spans="1:7" ht="13.8" thickBot="1" x14ac:dyDescent="0.3">
      <c r="A140" s="176" t="s">
        <v>108</v>
      </c>
      <c r="B140" s="177"/>
      <c r="C140" s="177"/>
      <c r="D140" s="178"/>
      <c r="E140" s="179">
        <f>SUM(E134:E139)/D134</f>
        <v>2.8042282828282832</v>
      </c>
      <c r="F140" s="180"/>
      <c r="G140" s="152"/>
    </row>
    <row r="141" spans="1:7" x14ac:dyDescent="0.25">
      <c r="A141" s="183"/>
      <c r="B141" s="183"/>
      <c r="C141" s="183"/>
      <c r="D141" s="183"/>
      <c r="E141" s="183"/>
      <c r="F141" s="183"/>
      <c r="G141" s="183"/>
    </row>
    <row r="142" spans="1:7" x14ac:dyDescent="0.25">
      <c r="A142" s="171" t="s">
        <v>93</v>
      </c>
      <c r="B142" s="171"/>
      <c r="C142" s="171"/>
      <c r="D142" s="171"/>
      <c r="E142" s="171"/>
      <c r="F142" s="171"/>
      <c r="G142" s="171"/>
    </row>
    <row r="143" spans="1:7" x14ac:dyDescent="0.25">
      <c r="A143" s="152"/>
      <c r="B143" s="152"/>
      <c r="C143" s="152"/>
      <c r="D143" s="152"/>
      <c r="E143" s="152"/>
      <c r="F143" s="152"/>
      <c r="G143" s="152"/>
    </row>
    <row r="144" spans="1:7" x14ac:dyDescent="0.25">
      <c r="A144" s="165" t="s">
        <v>73</v>
      </c>
      <c r="B144" s="165"/>
      <c r="C144" s="83" t="s">
        <v>74</v>
      </c>
      <c r="D144" s="83" t="s">
        <v>78</v>
      </c>
      <c r="E144" s="83" t="s">
        <v>75</v>
      </c>
      <c r="F144" s="83" t="s">
        <v>76</v>
      </c>
      <c r="G144" s="152"/>
    </row>
    <row r="145" spans="1:7" x14ac:dyDescent="0.25">
      <c r="A145" s="166"/>
      <c r="B145" s="166"/>
      <c r="C145" s="39"/>
      <c r="D145" s="39"/>
      <c r="E145" s="37"/>
      <c r="F145" s="37"/>
      <c r="G145" s="152"/>
    </row>
    <row r="146" spans="1:7" ht="13.8" thickBot="1" x14ac:dyDescent="0.3">
      <c r="A146" s="167" t="s">
        <v>132</v>
      </c>
      <c r="B146" s="168"/>
      <c r="C146" s="39" t="s">
        <v>1</v>
      </c>
      <c r="D146" s="62">
        <v>0.5</v>
      </c>
      <c r="E146" s="37">
        <f>E134+E135+E136+E137+E138+E139</f>
        <v>277.61860000000001</v>
      </c>
      <c r="F146" s="40">
        <f>E146*D146</f>
        <v>138.80930000000001</v>
      </c>
      <c r="G146" s="152"/>
    </row>
    <row r="147" spans="1:7" ht="13.8" thickBot="1" x14ac:dyDescent="0.3">
      <c r="A147" s="169" t="s">
        <v>94</v>
      </c>
      <c r="B147" s="170"/>
      <c r="C147" s="39" t="s">
        <v>104</v>
      </c>
      <c r="D147" s="63">
        <f>D7</f>
        <v>100</v>
      </c>
      <c r="E147" s="64">
        <f>F146</f>
        <v>138.80930000000001</v>
      </c>
      <c r="F147" s="65">
        <f>E147/D147</f>
        <v>1.388093</v>
      </c>
      <c r="G147" s="152"/>
    </row>
    <row r="148" spans="1:7" x14ac:dyDescent="0.25">
      <c r="A148" s="215"/>
      <c r="B148" s="215"/>
      <c r="C148" s="215"/>
      <c r="D148" s="215"/>
      <c r="E148" s="215"/>
      <c r="F148" s="215"/>
      <c r="G148" s="215"/>
    </row>
    <row r="149" spans="1:7" x14ac:dyDescent="0.25">
      <c r="A149" s="171" t="s">
        <v>97</v>
      </c>
      <c r="B149" s="171"/>
      <c r="C149" s="171"/>
      <c r="D149" s="171"/>
      <c r="E149" s="171"/>
      <c r="F149" s="171"/>
      <c r="G149" s="171"/>
    </row>
    <row r="150" spans="1:7" x14ac:dyDescent="0.25">
      <c r="A150" s="152"/>
      <c r="B150" s="152"/>
      <c r="C150" s="152"/>
      <c r="D150" s="152"/>
      <c r="E150" s="152"/>
      <c r="F150" s="152"/>
      <c r="G150" s="152"/>
    </row>
    <row r="151" spans="1:7" x14ac:dyDescent="0.25">
      <c r="A151" s="172" t="s">
        <v>73</v>
      </c>
      <c r="B151" s="172"/>
      <c r="C151" s="85" t="s">
        <v>74</v>
      </c>
      <c r="D151" s="34" t="s">
        <v>78</v>
      </c>
      <c r="E151" s="85" t="s">
        <v>75</v>
      </c>
      <c r="F151" s="85" t="s">
        <v>76</v>
      </c>
      <c r="G151" s="152"/>
    </row>
    <row r="152" spans="1:7" x14ac:dyDescent="0.25">
      <c r="A152" s="154" t="s">
        <v>105</v>
      </c>
      <c r="B152" s="154"/>
      <c r="C152" s="35" t="s">
        <v>81</v>
      </c>
      <c r="D152" s="36">
        <v>6</v>
      </c>
      <c r="E152" s="37">
        <v>2950</v>
      </c>
      <c r="F152" s="38">
        <f>D152*E152</f>
        <v>17700</v>
      </c>
      <c r="G152" s="152"/>
    </row>
    <row r="153" spans="1:7" ht="13.8" thickBot="1" x14ac:dyDescent="0.3">
      <c r="A153" s="155" t="s">
        <v>95</v>
      </c>
      <c r="B153" s="155"/>
      <c r="C153" s="66" t="s">
        <v>96</v>
      </c>
      <c r="D153" s="67">
        <v>40000</v>
      </c>
      <c r="E153" s="42">
        <f>F152</f>
        <v>17700</v>
      </c>
      <c r="F153" s="42">
        <f>E153/D153</f>
        <v>0.4425</v>
      </c>
      <c r="G153" s="152"/>
    </row>
    <row r="154" spans="1:7" ht="13.8" thickBot="1" x14ac:dyDescent="0.3">
      <c r="A154" s="156" t="s">
        <v>106</v>
      </c>
      <c r="B154" s="157"/>
      <c r="C154" s="157"/>
      <c r="D154" s="157"/>
      <c r="E154" s="157"/>
      <c r="F154" s="68">
        <f>F153</f>
        <v>0.4425</v>
      </c>
      <c r="G154" s="152"/>
    </row>
    <row r="155" spans="1:7" ht="13.8" thickBot="1" x14ac:dyDescent="0.3">
      <c r="A155" s="215"/>
      <c r="B155" s="215"/>
      <c r="C155" s="215"/>
      <c r="D155" s="215"/>
      <c r="E155" s="215"/>
      <c r="F155" s="215"/>
      <c r="G155" s="215"/>
    </row>
    <row r="156" spans="1:7" ht="13.8" thickBot="1" x14ac:dyDescent="0.3">
      <c r="A156" s="158" t="s">
        <v>112</v>
      </c>
      <c r="B156" s="159"/>
      <c r="C156" s="159"/>
      <c r="D156" s="160"/>
      <c r="E156" s="161">
        <f>E140+F147+F154</f>
        <v>4.6348212828282831</v>
      </c>
      <c r="F156" s="162"/>
      <c r="G156" s="1"/>
    </row>
    <row r="157" spans="1:7" ht="13.8" thickBot="1" x14ac:dyDescent="0.3">
      <c r="A157" s="215"/>
      <c r="B157" s="215"/>
      <c r="C157" s="215"/>
      <c r="D157" s="215"/>
      <c r="E157" s="215"/>
      <c r="F157" s="215"/>
      <c r="G157" s="215"/>
    </row>
    <row r="158" spans="1:7" ht="13.8" thickBot="1" x14ac:dyDescent="0.3">
      <c r="A158" s="163" t="s">
        <v>98</v>
      </c>
      <c r="B158" s="164"/>
      <c r="C158" s="100">
        <f>E156+E129+F53+F105</f>
        <v>8.0539879494949496</v>
      </c>
      <c r="D158" s="237"/>
      <c r="E158" s="183"/>
      <c r="F158" s="183"/>
      <c r="G158" s="183"/>
    </row>
    <row r="159" spans="1:7" x14ac:dyDescent="0.25">
      <c r="A159" s="215"/>
      <c r="B159" s="215"/>
      <c r="C159" s="215"/>
      <c r="D159" s="215"/>
      <c r="E159" s="215"/>
      <c r="F159" s="215"/>
      <c r="G159" s="215"/>
    </row>
    <row r="160" spans="1:7" x14ac:dyDescent="0.25">
      <c r="A160" s="141" t="s">
        <v>70</v>
      </c>
      <c r="B160" s="141"/>
      <c r="C160" s="141"/>
      <c r="D160" s="141"/>
      <c r="E160" s="141"/>
      <c r="F160" s="141"/>
      <c r="G160" s="141"/>
    </row>
    <row r="161" spans="1:7" x14ac:dyDescent="0.25">
      <c r="A161" s="149"/>
      <c r="B161" s="149"/>
      <c r="C161" s="149"/>
      <c r="D161" s="149"/>
      <c r="E161" s="149"/>
      <c r="F161" s="149"/>
      <c r="G161" s="149"/>
    </row>
    <row r="162" spans="1:7" ht="24" x14ac:dyDescent="0.25">
      <c r="A162" s="88" t="s">
        <v>46</v>
      </c>
      <c r="B162" s="88" t="s">
        <v>58</v>
      </c>
      <c r="C162" s="88" t="s">
        <v>50</v>
      </c>
      <c r="D162" s="147"/>
      <c r="E162" s="148"/>
      <c r="F162" s="148"/>
      <c r="G162" s="148"/>
    </row>
    <row r="163" spans="1:7" x14ac:dyDescent="0.25">
      <c r="A163" s="82" t="s">
        <v>68</v>
      </c>
      <c r="B163" s="69">
        <v>0.05</v>
      </c>
      <c r="C163" s="4">
        <f>C158*B163</f>
        <v>0.40269939747474748</v>
      </c>
      <c r="D163" s="147"/>
      <c r="E163" s="148"/>
      <c r="F163" s="148"/>
      <c r="G163" s="148"/>
    </row>
    <row r="164" spans="1:7" x14ac:dyDescent="0.25">
      <c r="A164" s="70" t="s">
        <v>67</v>
      </c>
      <c r="B164" s="71">
        <v>0.6</v>
      </c>
      <c r="C164" s="4">
        <f>C158*B164</f>
        <v>4.8323927696969697</v>
      </c>
      <c r="D164" s="147"/>
      <c r="E164" s="148"/>
      <c r="F164" s="148"/>
      <c r="G164" s="148"/>
    </row>
    <row r="165" spans="1:7" x14ac:dyDescent="0.25">
      <c r="A165" s="89" t="s">
        <v>52</v>
      </c>
      <c r="B165" s="72">
        <f>B163+B164</f>
        <v>0.65</v>
      </c>
      <c r="C165" s="73">
        <f>C163+C164</f>
        <v>5.2350921671717172</v>
      </c>
      <c r="D165" s="147"/>
      <c r="E165" s="148"/>
      <c r="F165" s="148"/>
      <c r="G165" s="148"/>
    </row>
    <row r="166" spans="1:7" x14ac:dyDescent="0.25">
      <c r="A166" s="150"/>
      <c r="B166" s="150"/>
      <c r="C166" s="150"/>
      <c r="D166" s="150"/>
      <c r="E166" s="150"/>
      <c r="F166" s="150"/>
      <c r="G166" s="150"/>
    </row>
    <row r="167" spans="1:7" x14ac:dyDescent="0.25">
      <c r="A167" s="150"/>
      <c r="B167" s="150"/>
      <c r="C167" s="150"/>
      <c r="D167" s="150"/>
      <c r="E167" s="150"/>
      <c r="F167" s="150"/>
      <c r="G167" s="150"/>
    </row>
    <row r="168" spans="1:7" ht="13.8" thickBot="1" x14ac:dyDescent="0.3">
      <c r="A168" s="150"/>
      <c r="B168" s="150"/>
      <c r="C168" s="150"/>
      <c r="D168" s="150"/>
      <c r="E168" s="150"/>
      <c r="F168" s="150"/>
      <c r="G168" s="150"/>
    </row>
    <row r="169" spans="1:7" ht="13.8" thickBot="1" x14ac:dyDescent="0.3">
      <c r="A169" s="142" t="s">
        <v>99</v>
      </c>
      <c r="B169" s="143"/>
      <c r="C169" s="144">
        <f>(C158+C165)</f>
        <v>13.289080116666668</v>
      </c>
      <c r="D169" s="145"/>
      <c r="E169" s="151"/>
      <c r="F169" s="152"/>
      <c r="G169" s="152"/>
    </row>
    <row r="170" spans="1:7" x14ac:dyDescent="0.25">
      <c r="A170" s="150"/>
      <c r="B170" s="150"/>
      <c r="C170" s="150"/>
      <c r="D170" s="150"/>
      <c r="E170" s="150"/>
      <c r="F170" s="150"/>
      <c r="G170" s="150"/>
    </row>
    <row r="171" spans="1:7" x14ac:dyDescent="0.25">
      <c r="A171" s="146" t="s">
        <v>54</v>
      </c>
      <c r="B171" s="146"/>
      <c r="C171" s="146"/>
      <c r="D171" s="146"/>
      <c r="E171" s="146"/>
      <c r="F171" s="146"/>
      <c r="G171" s="146"/>
    </row>
    <row r="172" spans="1:7" x14ac:dyDescent="0.25">
      <c r="A172" s="150"/>
      <c r="B172" s="150"/>
      <c r="C172" s="150"/>
      <c r="D172" s="150"/>
      <c r="E172" s="150"/>
      <c r="F172" s="150"/>
      <c r="G172" s="150"/>
    </row>
    <row r="173" spans="1:7" x14ac:dyDescent="0.25">
      <c r="A173" s="81" t="s">
        <v>53</v>
      </c>
      <c r="B173" s="81" t="s">
        <v>1</v>
      </c>
      <c r="C173" s="88" t="s">
        <v>2</v>
      </c>
      <c r="D173" s="135" t="s">
        <v>5</v>
      </c>
      <c r="E173" s="135"/>
      <c r="F173" s="135"/>
      <c r="G173" s="152"/>
    </row>
    <row r="174" spans="1:7" x14ac:dyDescent="0.25">
      <c r="A174" s="35" t="s">
        <v>123</v>
      </c>
      <c r="B174" s="74">
        <v>0.156</v>
      </c>
      <c r="C174" s="10">
        <f>(C169*B174)+C169</f>
        <v>15.362176614866668</v>
      </c>
      <c r="D174" s="133"/>
      <c r="E174" s="134"/>
      <c r="F174" s="134"/>
      <c r="G174" s="152"/>
    </row>
    <row r="175" spans="1:7" x14ac:dyDescent="0.25">
      <c r="A175" s="75" t="s">
        <v>55</v>
      </c>
      <c r="B175" s="76">
        <f>SUM(B174:B174)</f>
        <v>0.156</v>
      </c>
      <c r="C175" s="77">
        <f>C174*B175</f>
        <v>2.3964995519192001</v>
      </c>
      <c r="D175" s="133" t="s">
        <v>47</v>
      </c>
      <c r="E175" s="134"/>
      <c r="F175" s="134"/>
      <c r="G175" s="152"/>
    </row>
    <row r="176" spans="1:7" x14ac:dyDescent="0.25">
      <c r="A176" s="152"/>
      <c r="B176" s="152"/>
      <c r="C176" s="152"/>
      <c r="D176" s="152"/>
      <c r="E176" s="152"/>
      <c r="F176" s="152"/>
      <c r="G176" s="152"/>
    </row>
    <row r="177" spans="1:7" x14ac:dyDescent="0.25">
      <c r="A177" s="81" t="s">
        <v>48</v>
      </c>
      <c r="B177" s="81" t="s">
        <v>2</v>
      </c>
      <c r="C177" s="135"/>
      <c r="D177" s="135"/>
      <c r="E177" s="153"/>
      <c r="F177" s="152"/>
      <c r="G177" s="152"/>
    </row>
    <row r="178" spans="1:7" x14ac:dyDescent="0.25">
      <c r="A178" s="136"/>
      <c r="B178" s="6">
        <f>F53</f>
        <v>2.2324999999999999</v>
      </c>
      <c r="C178" s="135" t="s">
        <v>100</v>
      </c>
      <c r="D178" s="135"/>
      <c r="E178" s="153"/>
      <c r="F178" s="152"/>
      <c r="G178" s="152"/>
    </row>
    <row r="179" spans="1:7" x14ac:dyDescent="0.25">
      <c r="A179" s="137"/>
      <c r="B179" s="6">
        <f>E156+E129</f>
        <v>5.8214879494949496</v>
      </c>
      <c r="C179" s="139" t="s">
        <v>101</v>
      </c>
      <c r="D179" s="140"/>
      <c r="E179" s="153"/>
      <c r="F179" s="152"/>
      <c r="G179" s="152"/>
    </row>
    <row r="180" spans="1:7" x14ac:dyDescent="0.25">
      <c r="A180" s="137"/>
      <c r="B180" s="6">
        <f>C175</f>
        <v>2.3964995519192001</v>
      </c>
      <c r="C180" s="135" t="s">
        <v>124</v>
      </c>
      <c r="D180" s="135"/>
      <c r="E180" s="153"/>
      <c r="F180" s="152"/>
      <c r="G180" s="152"/>
    </row>
    <row r="181" spans="1:7" x14ac:dyDescent="0.25">
      <c r="A181" s="137"/>
      <c r="B181" s="6">
        <f>C165</f>
        <v>5.2350921671717172</v>
      </c>
      <c r="C181" s="139" t="s">
        <v>122</v>
      </c>
      <c r="D181" s="140"/>
      <c r="E181" s="153"/>
      <c r="F181" s="152"/>
      <c r="G181" s="152"/>
    </row>
    <row r="182" spans="1:7" x14ac:dyDescent="0.25">
      <c r="A182" s="138"/>
      <c r="B182" s="6">
        <f>SUM(B178:B181)</f>
        <v>15.685579668585866</v>
      </c>
      <c r="C182" s="135" t="s">
        <v>56</v>
      </c>
      <c r="D182" s="135"/>
      <c r="E182" s="153"/>
      <c r="F182" s="152"/>
      <c r="G182" s="152"/>
    </row>
    <row r="183" spans="1:7" x14ac:dyDescent="0.25">
      <c r="A183" s="9"/>
      <c r="B183" s="1"/>
      <c r="C183" s="2"/>
      <c r="D183" s="1"/>
      <c r="E183" s="1"/>
      <c r="F183" s="1"/>
      <c r="G183" s="1"/>
    </row>
    <row r="184" spans="1:7" x14ac:dyDescent="0.25">
      <c r="A184" s="102" t="s">
        <v>125</v>
      </c>
      <c r="B184" s="81"/>
      <c r="C184" s="88"/>
      <c r="D184" s="153"/>
      <c r="E184" s="152"/>
      <c r="F184" s="152"/>
      <c r="G184" s="152"/>
    </row>
    <row r="185" spans="1:7" x14ac:dyDescent="0.25">
      <c r="A185" s="103">
        <f>B182</f>
        <v>15.685579668585866</v>
      </c>
      <c r="B185" s="81"/>
      <c r="C185" s="78"/>
      <c r="D185" s="153"/>
      <c r="E185" s="152"/>
      <c r="F185" s="152"/>
      <c r="G185" s="152"/>
    </row>
  </sheetData>
  <mergeCells count="129">
    <mergeCell ref="G109:G115"/>
    <mergeCell ref="A118:G118"/>
    <mergeCell ref="G119:G127"/>
    <mergeCell ref="A128:G128"/>
    <mergeCell ref="A130:G130"/>
    <mergeCell ref="A107:G107"/>
    <mergeCell ref="A109:B109"/>
    <mergeCell ref="A110:B110"/>
    <mergeCell ref="A112:B112"/>
    <mergeCell ref="A115:B115"/>
    <mergeCell ref="A129:D129"/>
    <mergeCell ref="D184:G185"/>
    <mergeCell ref="A111:B111"/>
    <mergeCell ref="A113:B113"/>
    <mergeCell ref="A114:B114"/>
    <mergeCell ref="A122:B122"/>
    <mergeCell ref="A125:B125"/>
    <mergeCell ref="A126:B126"/>
    <mergeCell ref="A143:G143"/>
    <mergeCell ref="G144:G147"/>
    <mergeCell ref="A148:G148"/>
    <mergeCell ref="A150:G150"/>
    <mergeCell ref="G151:G154"/>
    <mergeCell ref="A155:G155"/>
    <mergeCell ref="A157:G157"/>
    <mergeCell ref="D158:G158"/>
    <mergeCell ref="A159:G159"/>
    <mergeCell ref="A116:G116"/>
    <mergeCell ref="A108:G108"/>
    <mergeCell ref="A38:G38"/>
    <mergeCell ref="A42:G43"/>
    <mergeCell ref="A46:G47"/>
    <mergeCell ref="A50:G50"/>
    <mergeCell ref="D48:G49"/>
    <mergeCell ref="D51:G51"/>
    <mergeCell ref="A52:G52"/>
    <mergeCell ref="A54:G54"/>
    <mergeCell ref="A106:G106"/>
    <mergeCell ref="A53:D53"/>
    <mergeCell ref="D39:G39"/>
    <mergeCell ref="D40:G40"/>
    <mergeCell ref="D41:G41"/>
    <mergeCell ref="D44:G44"/>
    <mergeCell ref="D45:G45"/>
    <mergeCell ref="A51:B51"/>
    <mergeCell ref="A1:G1"/>
    <mergeCell ref="A3:G3"/>
    <mergeCell ref="B5:C5"/>
    <mergeCell ref="B7:C7"/>
    <mergeCell ref="D17:G18"/>
    <mergeCell ref="D19:G19"/>
    <mergeCell ref="D21:G21"/>
    <mergeCell ref="A2:G2"/>
    <mergeCell ref="A6:G6"/>
    <mergeCell ref="A9:G9"/>
    <mergeCell ref="A11:G11"/>
    <mergeCell ref="A20:G20"/>
    <mergeCell ref="A8:E8"/>
    <mergeCell ref="D22:G22"/>
    <mergeCell ref="D23:G23"/>
    <mergeCell ref="D24:G24"/>
    <mergeCell ref="A10:G10"/>
    <mergeCell ref="D12:G12"/>
    <mergeCell ref="D13:G13"/>
    <mergeCell ref="D14:G14"/>
    <mergeCell ref="D15:G15"/>
    <mergeCell ref="D16:G16"/>
    <mergeCell ref="D31:G31"/>
    <mergeCell ref="D33:G33"/>
    <mergeCell ref="D34:G34"/>
    <mergeCell ref="D35:G35"/>
    <mergeCell ref="D36:G36"/>
    <mergeCell ref="D37:G37"/>
    <mergeCell ref="D25:G25"/>
    <mergeCell ref="D26:G26"/>
    <mergeCell ref="D27:G27"/>
    <mergeCell ref="D28:G28"/>
    <mergeCell ref="D29:G29"/>
    <mergeCell ref="D30:G30"/>
    <mergeCell ref="A32:G32"/>
    <mergeCell ref="E129:F129"/>
    <mergeCell ref="A131:G131"/>
    <mergeCell ref="A140:D140"/>
    <mergeCell ref="E140:F140"/>
    <mergeCell ref="A142:G142"/>
    <mergeCell ref="A117:G117"/>
    <mergeCell ref="A119:B119"/>
    <mergeCell ref="A120:B120"/>
    <mergeCell ref="A121:B121"/>
    <mergeCell ref="A123:B123"/>
    <mergeCell ref="A127:B127"/>
    <mergeCell ref="A141:G141"/>
    <mergeCell ref="A132:G132"/>
    <mergeCell ref="G133:G140"/>
    <mergeCell ref="A152:B152"/>
    <mergeCell ref="A153:B153"/>
    <mergeCell ref="A154:E154"/>
    <mergeCell ref="A156:D156"/>
    <mergeCell ref="E156:F156"/>
    <mergeCell ref="A158:B158"/>
    <mergeCell ref="A144:B144"/>
    <mergeCell ref="A145:B145"/>
    <mergeCell ref="A146:B146"/>
    <mergeCell ref="A147:B147"/>
    <mergeCell ref="A149:G149"/>
    <mergeCell ref="A151:B151"/>
    <mergeCell ref="D175:F175"/>
    <mergeCell ref="C177:D177"/>
    <mergeCell ref="A178:A182"/>
    <mergeCell ref="C178:D178"/>
    <mergeCell ref="C179:D179"/>
    <mergeCell ref="C180:D180"/>
    <mergeCell ref="C181:D181"/>
    <mergeCell ref="C182:D182"/>
    <mergeCell ref="A160:G160"/>
    <mergeCell ref="A169:B169"/>
    <mergeCell ref="C169:D169"/>
    <mergeCell ref="A171:G171"/>
    <mergeCell ref="D173:F173"/>
    <mergeCell ref="D174:F174"/>
    <mergeCell ref="D162:G165"/>
    <mergeCell ref="A161:G161"/>
    <mergeCell ref="A166:G168"/>
    <mergeCell ref="E169:G169"/>
    <mergeCell ref="A170:G170"/>
    <mergeCell ref="A172:G172"/>
    <mergeCell ref="A176:G176"/>
    <mergeCell ref="G173:G175"/>
    <mergeCell ref="E177:G1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CUSTOS POR LINHA</vt:lpstr>
    </vt:vector>
  </TitlesOfParts>
  <Company>PMI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Maria</cp:lastModifiedBy>
  <cp:lastPrinted>2022-10-24T11:53:29Z</cp:lastPrinted>
  <dcterms:created xsi:type="dcterms:W3CDTF">2008-05-30T18:30:59Z</dcterms:created>
  <dcterms:modified xsi:type="dcterms:W3CDTF">2023-01-21T12:53:10Z</dcterms:modified>
</cp:coreProperties>
</file>